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Купон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<sst xmlns="http://schemas.openxmlformats.org/spreadsheetml/2006/main" count="1506" uniqueCount="173">
  <si>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</si>
  <si>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</si>
  <si>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</si>
  <si>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</si>
  <si>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</si>
  <si>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</si>
  <si>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</si>
  <si>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</si>
  <si>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</si>
  <si>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</si>
  <si>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</si>
  <si>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</si>
  <si>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</si>
  <si>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</si>
  <si>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</si>
  <si>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</si>
  <si>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SAFE</t>
  </si>
  <si>
    <t>etf</t>
  </si>
  <si>
    <t>SAFE ETF</t>
  </si>
  <si>
    <t>RUR</t>
  </si>
  <si>
    <t>AMD</t>
  </si>
  <si>
    <t>SPRN</t>
  </si>
  <si>
    <t>SPRN ETF</t>
  </si>
  <si>
    <t>BYN</t>
  </si>
  <si>
    <t>Сумма по фондам:</t>
  </si>
  <si>
    <t>CAD</t>
  </si>
  <si>
    <t>SU26233RMFS5</t>
  </si>
  <si>
    <t>bond</t>
  </si>
  <si>
    <t>ОФЗ 26233</t>
  </si>
  <si>
    <t>2035-07-18</t>
  </si>
  <si>
    <t>CHF</t>
  </si>
  <si>
    <t>SU26240RMFS0</t>
  </si>
  <si>
    <t>ОФЗ 26240</t>
  </si>
  <si>
    <t>2036-07-30</t>
  </si>
  <si>
    <t>CNY</t>
  </si>
  <si>
    <t>SU26250RMFS9</t>
  </si>
  <si>
    <t>ОФЗ 26250</t>
  </si>
  <si>
    <t>2037-06-10</t>
  </si>
  <si>
    <t>EUR</t>
  </si>
  <si>
    <t>SU26246RMFS7</t>
  </si>
  <si>
    <t>ОФЗ 26246</t>
  </si>
  <si>
    <t>2036-03-12</t>
  </si>
  <si>
    <t>GBP</t>
  </si>
  <si>
    <t>SU26254RMFS1</t>
  </si>
  <si>
    <t>ОФЗ 26254</t>
  </si>
  <si>
    <t>2040-10-03</t>
  </si>
  <si>
    <t>GLD</t>
  </si>
  <si>
    <t>SU26248RMFS3</t>
  </si>
  <si>
    <t>ОФЗ 26248</t>
  </si>
  <si>
    <t>2040-05-16</t>
  </si>
  <si>
    <t>HKD</t>
  </si>
  <si>
    <t>RU000A10C6P6</t>
  </si>
  <si>
    <t>АФБАНК1Р15</t>
  </si>
  <si>
    <t>2028-07-09</t>
  </si>
  <si>
    <t>JPY</t>
  </si>
  <si>
    <t>RU000A10EES4</t>
  </si>
  <si>
    <t>ВИС Ф БП11</t>
  </si>
  <si>
    <t>2029-02-15</t>
  </si>
  <si>
    <t>KZT</t>
  </si>
  <si>
    <t>RU000A10B313</t>
  </si>
  <si>
    <t>Брус 2P05</t>
  </si>
  <si>
    <t>2028-03-03</t>
  </si>
  <si>
    <t>RU000A1099S4</t>
  </si>
  <si>
    <t>Новосиб 24</t>
  </si>
  <si>
    <t>2029-08-17</t>
  </si>
  <si>
    <t>SLV</t>
  </si>
  <si>
    <t>Сумма по облигациям:</t>
  </si>
  <si>
    <t>TRY</t>
  </si>
  <si>
    <t>Рубль</t>
  </si>
  <si>
    <t>UAH</t>
  </si>
  <si>
    <t>Сумма по валютам:</t>
  </si>
  <si>
    <t>USD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</si>
  <si>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</si>
  <si>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</si>
  <si>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</si>
  <si>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</si>
  <si>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</si>
  <si>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</si>
  <si>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</si>
  <si>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</si>
  <si>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</si>
  <si>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Баланс сейчас</t>
  </si>
  <si>
    <t>XIRR</t>
  </si>
  <si>
    <t>Сред.взвеш.сумм.</t>
  </si>
  <si>
    <t>Полный доход, RUR</t>
  </si>
  <si>
    <t>Сред.год.дох.</t>
  </si>
  <si>
    <t>При сроке расчёта менее 1 года, последняя дата принимается как первая +1 год. Это уменьшает расчётное значение, но позволяет избежать неадекватно больших цифр при маленьких сроках.</t>
  </si>
  <si>
    <t>buy</t>
  </si>
  <si>
    <t>Купон по SU26250RMFS9 - ОФЗ 26250 92шт. по 59.84 RUR (данные из БД)</t>
  </si>
  <si>
    <t>Купон по SU26254RMFS1 - ОФЗ 26254 40шт. по 64.82 RUR (данные из БД)</t>
  </si>
  <si>
    <t>Купон по RU000A10C6P6 - АФБАНК1Р15 10шт. по 13.77 RUR (данные из БД)</t>
  </si>
  <si>
    <t>Купон по RU000A10EES4 - ВИС Ф БП11 13шт. по 13.97 RUR (данные из БД)</t>
  </si>
  <si>
    <t>Купон по SU26240RMFS0 - ОФЗ 26240 157шт. по 34.9 RUR (данные из БД)</t>
  </si>
  <si>
    <t>Купон по SU26248RMFS3 - ОФЗ 26248 92шт. по 61.08 RUR (данные из БД)</t>
  </si>
  <si>
    <t>Купон по RU000A10B313 - Брус 2P05 10шт. по 20.34 RUR (данные из БД)</t>
  </si>
  <si>
    <t>Купон по RU000A1099S4 - Новосиб 24 10шт. по 44.88 RUR (данные из БД)</t>
  </si>
  <si>
    <t>Стоимость сейчас</t>
  </si>
  <si>
    <t>Купон по SU26233RMFS5 - ОФЗ 26233 183шт. по 30.42 RUR (данные из БД)</t>
  </si>
  <si>
    <t>Купон по RU000A10EES4 - ВИС Ф БП11 15шт. по 13.97 RUR (данные из БД)</t>
  </si>
  <si>
    <t>Полный доход</t>
  </si>
  <si>
    <t>Купон по RU000A10C6P6 - АФБАНК1Р15 15шт. по 13.77 RUR (данные из БД)</t>
  </si>
  <si>
    <t>Купон по RU000A10B313 - Брус 2P05 15шт. по 20.34 RUR (данные из БД)</t>
  </si>
  <si>
    <t>SAFE
SAFE ETF</t>
  </si>
  <si>
    <t>SPRN
SPRN ETF</t>
  </si>
  <si>
    <t>SU26233RMFS5
ОФЗ 26233</t>
  </si>
  <si>
    <t>SU26240RMFS0
ОФЗ 26240</t>
  </si>
  <si>
    <t>SU26250RMFS9
ОФЗ 26250</t>
  </si>
  <si>
    <t>SU26246RMFS7
ОФЗ 26246</t>
  </si>
  <si>
    <t>SU26254RMFS1
ОФЗ 26254</t>
  </si>
  <si>
    <t>SU26248RMFS3
ОФЗ 26248</t>
  </si>
  <si>
    <t>RU000A10C6P6
АФБАНК1Р15</t>
  </si>
  <si>
    <t>RU000A10EES4
ВИС Ф БП11</t>
  </si>
  <si>
    <t>RU000A10B313
Брус 2P05</t>
  </si>
  <si>
    <t>RU000A1099S4
Новосиб 24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</si>
  <si>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</si>
  <si>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</si>
  <si>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</si>
  <si>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</si>
  <si>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</si>
  <si>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</si>
  <si>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</si>
  <si>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</si>
  <si>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ОФЗ-ПД 26254 03/10/2040</t>
  </si>
  <si>
    <t>БПИФ Первая Консерватив</t>
  </si>
  <si>
    <t>БПИФ Первая Портфель Лежебоки</t>
  </si>
  <si>
    <t>dohod</t>
  </si>
  <si>
    <t>Купон по SU26254RMFS1(40 шт. по 64.82 RUR) (Данные из БД)</t>
  </si>
  <si>
    <t>Повлияла настройка "Все купоны и дивиденды приходят на брокерский счёт"</t>
  </si>
  <si>
    <t>ОФЗ-ПД 26246 12/03/36</t>
  </si>
  <si>
    <t>ОФЗ-ПД 26233 18/07/2035</t>
  </si>
  <si>
    <t>ОФЗ-ПД 26240 30/07/2036</t>
  </si>
  <si>
    <t>ОФЗ-ПД 26248 16/05/40</t>
  </si>
  <si>
    <t>ОФЗ-ПД 26250 10/06/37</t>
  </si>
  <si>
    <t>Купон по SU26248RMFS3(92 шт. по 61.08 RUR) (Данные из БД)</t>
  </si>
  <si>
    <t>Новосибирская область 34024</t>
  </si>
  <si>
    <t>АО Авто Финанс Банк БО-001Р-15</t>
  </si>
  <si>
    <t>Брусника 002Р-05</t>
  </si>
  <si>
    <t>ВИС ФИНАНС БО-П11</t>
  </si>
  <si>
    <t>Купон по RU000A10B313(10 шт. по 20.34 RUR) (Данные из БД)</t>
  </si>
  <si>
    <t>Купон по RU000A10C6P6(10 шт. по 13.77 RUR) (Данные из БД)</t>
  </si>
  <si>
    <t>Купон по SU26250RMFS9(92 шт. по 59.84 RUR) (Данные из БД)</t>
  </si>
  <si>
    <t>Купон по RU000A10EES4(13 шт. по 13.97 RUR) (Данные из БД)</t>
  </si>
  <si>
    <t>Купон по RU000A1099S4(10 шт. по 44.88 RUR) (Данные из БД)</t>
  </si>
  <si>
    <t>Купон по SU26233RMFS5(183 шт. по 30.42 RUR) (Данные из БД)</t>
  </si>
  <si>
    <t>Купон по RU000A10EES4(15 шт. по 13.97 RUR) (Данные из БД)</t>
  </si>
  <si>
    <t>Купон по RU000A10B313(15 шт. по 20.34 RUR) (Данные из БД)</t>
  </si>
  <si>
    <t>Купон по SU26240RMFS0(157 шт. по 34.9 RUR) (Данные из БД)</t>
  </si>
  <si>
    <t>Купон по RU000A10C6P6(15 шт. по 13.77 RUR) (Данные из БД)</t>
  </si>
  <si>
    <t>Остаток:</t>
  </si>
  <si>
    <t>Портфель</t>
  </si>
  <si>
    <t>Кол.</t>
  </si>
  <si>
    <t>Купон</t>
  </si>
  <si>
    <t>Налог</t>
  </si>
  <si>
    <t>Сумма 
до налога</t>
  </si>
  <si>
    <t>Сумма 
после налога</t>
  </si>
  <si>
    <t>420E926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</si>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</sst>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118</v>
      </c>
      <c r="F2" s="6" t="n">
        <v>18.28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0.0449</v>
      </c>
      <c r="L2" s="6" t="n">
        <v>17.55</v>
      </c>
      <c r="M2" s="17" t="n">
        <v>0.34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3</v>
      </c>
      <c r="F3" s="6" t="n">
        <v>9.796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-0.0225</v>
      </c>
      <c r="L3" s="6" t="n">
        <v>10.02</v>
      </c>
      <c r="M3" s="17" t="n">
        <v>0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24</v>
      </c>
      <c r="I4" s="4"/>
      <c r="J4" s="5" t="s">
        <f>=SUM(J2:J3)</f>
      </c>
      <c r="K4" s="4"/>
      <c r="L4" s="4"/>
      <c r="M4" s="10" t="s">
        <f>=J4/J18</f>
      </c>
      <c r="N4" s="16"/>
      <c r="O4" s="16" t="s">
        <v>25</v>
      </c>
      <c r="P4" s="17" t="n">
        <v>60.713153724247</v>
      </c>
      <c r="Q4" s="6" t="s">
        <f>=P4/$P$13</f>
      </c>
    </row>
    <row collapsed="false" customFormat="false" customHeight="false" hidden="false" ht="12.1" outlineLevel="0" r="5">
      <c r="A5" s="16" t="s">
        <v>26</v>
      </c>
      <c r="B5" s="16" t="s">
        <v>27</v>
      </c>
      <c r="C5" s="16" t="s">
        <v>28</v>
      </c>
      <c r="D5" s="16" t="s">
        <v>19</v>
      </c>
      <c r="E5" s="7" t="n">
        <v>190</v>
      </c>
      <c r="F5" s="6" t="n">
        <v>56.758</v>
      </c>
      <c r="G5" s="17" t="n">
        <v>1000</v>
      </c>
      <c r="H5" s="6" t="n">
        <v>5.01</v>
      </c>
      <c r="I5" s="16" t="s">
        <v>29</v>
      </c>
      <c r="J5" s="6" t="s">
        <f>=E5*((F5/100*G5)*Портфель!$Q$13 + H5*Портфель!$Q$13) </f>
      </c>
      <c r="K5" s="9" t="n">
        <v>-0.0261</v>
      </c>
      <c r="L5" s="6" t="n">
        <v>617.28</v>
      </c>
      <c r="M5" s="17" t="n">
        <v>17.23</v>
      </c>
      <c r="N5" s="16"/>
      <c r="O5" s="16" t="s">
        <v>30</v>
      </c>
      <c r="P5" s="17" t="n">
        <v>104.8805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27</v>
      </c>
      <c r="C6" s="16" t="s">
        <v>32</v>
      </c>
      <c r="D6" s="16" t="s">
        <v>19</v>
      </c>
      <c r="E6" s="7" t="n">
        <v>177</v>
      </c>
      <c r="F6" s="6" t="n">
        <v>58.778</v>
      </c>
      <c r="G6" s="17" t="n">
        <v>1000</v>
      </c>
      <c r="H6" s="6" t="n">
        <v>3.07</v>
      </c>
      <c r="I6" s="16" t="s">
        <v>33</v>
      </c>
      <c r="J6" s="6" t="s">
        <f>=E6*((F6/100*G6)*Портфель!$Q$13 + H6*Портфель!$Q$13) </f>
      </c>
      <c r="K6" s="9" t="n">
        <v>-0.0209</v>
      </c>
      <c r="L6" s="6" t="n">
        <v>634.26</v>
      </c>
      <c r="M6" s="17" t="n">
        <v>16.56</v>
      </c>
      <c r="N6" s="16"/>
      <c r="O6" s="16" t="s">
        <v>34</v>
      </c>
      <c r="P6" s="17" t="n">
        <v>12.5294</v>
      </c>
      <c r="Q6" s="6" t="s">
        <f>=P6/$P$13</f>
      </c>
    </row>
    <row collapsed="false" customFormat="false" customHeight="false" hidden="false" ht="12.1" outlineLevel="0" r="7">
      <c r="A7" s="16" t="s">
        <v>35</v>
      </c>
      <c r="B7" s="16" t="s">
        <v>27</v>
      </c>
      <c r="C7" s="16" t="s">
        <v>36</v>
      </c>
      <c r="D7" s="16" t="s">
        <v>19</v>
      </c>
      <c r="E7" s="7" t="n">
        <v>123</v>
      </c>
      <c r="F7" s="6" t="n">
        <v>81.826</v>
      </c>
      <c r="G7" s="17" t="n">
        <v>1000</v>
      </c>
      <c r="H7" s="6" t="n">
        <v>21.37</v>
      </c>
      <c r="I7" s="16" t="s">
        <v>37</v>
      </c>
      <c r="J7" s="6" t="s">
        <f>=E7*((F7/100*G7)*Портфель!$Q$13 + H7*Портфель!$Q$13) </f>
      </c>
      <c r="K7" s="9" t="n">
        <v>-0.0216</v>
      </c>
      <c r="L7" s="6" t="n">
        <v>902.52</v>
      </c>
      <c r="M7" s="17" t="n">
        <v>16.36</v>
      </c>
      <c r="N7" s="16"/>
      <c r="O7" s="16" t="s">
        <v>38</v>
      </c>
      <c r="P7" s="17" t="n">
        <v>98.2897</v>
      </c>
      <c r="Q7" s="6" t="s">
        <f>=P7/$P$13</f>
      </c>
    </row>
    <row collapsed="false" customFormat="false" customHeight="false" hidden="false" ht="12.1" outlineLevel="0" r="8">
      <c r="A8" s="16" t="s">
        <v>39</v>
      </c>
      <c r="B8" s="16" t="s">
        <v>27</v>
      </c>
      <c r="C8" s="16" t="s">
        <v>40</v>
      </c>
      <c r="D8" s="16" t="s">
        <v>19</v>
      </c>
      <c r="E8" s="7" t="n">
        <v>94</v>
      </c>
      <c r="F8" s="6" t="n">
        <v>83.039</v>
      </c>
      <c r="G8" s="17" t="n">
        <v>1000</v>
      </c>
      <c r="H8" s="6" t="n">
        <v>51.29</v>
      </c>
      <c r="I8" s="16" t="s">
        <v>41</v>
      </c>
      <c r="J8" s="6" t="s">
        <f>=E8*((F8/100*G8)*Портфель!$Q$13 + H8*Портфель!$Q$13) </f>
      </c>
      <c r="K8" s="9" t="n">
        <v>-0.0276</v>
      </c>
      <c r="L8" s="6" t="n">
        <v>906.16</v>
      </c>
      <c r="M8" s="17" t="n">
        <v>13.13</v>
      </c>
      <c r="N8" s="16"/>
      <c r="O8" s="16" t="s">
        <v>42</v>
      </c>
      <c r="P8" s="17" t="n">
        <v>114.9017</v>
      </c>
      <c r="Q8" s="6" t="s">
        <f>=P8/$P$13</f>
      </c>
    </row>
    <row collapsed="false" customFormat="false" customHeight="false" hidden="false" ht="12.1" outlineLevel="0" r="9">
      <c r="A9" s="16" t="s">
        <v>43</v>
      </c>
      <c r="B9" s="16" t="s">
        <v>27</v>
      </c>
      <c r="C9" s="16" t="s">
        <v>44</v>
      </c>
      <c r="D9" s="16" t="s">
        <v>19</v>
      </c>
      <c r="E9" s="7" t="n">
        <v>90</v>
      </c>
      <c r="F9" s="6" t="n">
        <v>85.654</v>
      </c>
      <c r="G9" s="17" t="n">
        <v>1000</v>
      </c>
      <c r="H9" s="6" t="n">
        <v>45.59</v>
      </c>
      <c r="I9" s="16" t="s">
        <v>45</v>
      </c>
      <c r="J9" s="6" t="s">
        <f>=E9*((F9/100*G9)*Портфель!$Q$13 + H9*Портфель!$Q$13) </f>
      </c>
      <c r="K9" s="9" t="n">
        <v>-0.0337</v>
      </c>
      <c r="L9" s="6" t="n">
        <v>960.37</v>
      </c>
      <c r="M9" s="17" t="n">
        <v>12.86</v>
      </c>
      <c r="N9" s="16"/>
      <c r="O9" s="16" t="s">
        <v>46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47</v>
      </c>
      <c r="B10" s="16" t="s">
        <v>27</v>
      </c>
      <c r="C10" s="16" t="s">
        <v>48</v>
      </c>
      <c r="D10" s="16" t="s">
        <v>19</v>
      </c>
      <c r="E10" s="7" t="n">
        <v>92</v>
      </c>
      <c r="F10" s="6" t="n">
        <v>81.858</v>
      </c>
      <c r="G10" s="17" t="n">
        <v>1000</v>
      </c>
      <c r="H10" s="6" t="n">
        <v>28.86</v>
      </c>
      <c r="I10" s="16" t="s">
        <v>49</v>
      </c>
      <c r="J10" s="6" t="s">
        <f>=E10*((F10/100*G10)*Портфель!$Q$13 + H10*Портфель!$Q$13) </f>
      </c>
      <c r="K10" s="9" t="n">
        <v>-0.0396</v>
      </c>
      <c r="L10" s="6" t="n">
        <v>943.53</v>
      </c>
      <c r="M10" s="17" t="n">
        <v>12.35</v>
      </c>
      <c r="N10" s="16"/>
      <c r="O10" s="16" t="s">
        <v>50</v>
      </c>
      <c r="P10" s="17" t="n">
        <v>10.7509</v>
      </c>
      <c r="Q10" s="6" t="s">
        <f>=P10/$P$13</f>
      </c>
    </row>
    <row collapsed="false" customFormat="false" customHeight="false" hidden="false" ht="12.1" outlineLevel="0" r="11">
      <c r="A11" s="16" t="s">
        <v>51</v>
      </c>
      <c r="B11" s="16" t="s">
        <v>27</v>
      </c>
      <c r="C11" s="16" t="s">
        <v>52</v>
      </c>
      <c r="D11" s="16" t="s">
        <v>19</v>
      </c>
      <c r="E11" s="7" t="n">
        <v>19</v>
      </c>
      <c r="F11" s="6" t="n">
        <v>102.31</v>
      </c>
      <c r="G11" s="17" t="n">
        <v>1000</v>
      </c>
      <c r="H11" s="6" t="n">
        <v>4.13</v>
      </c>
      <c r="I11" s="16" t="s">
        <v>53</v>
      </c>
      <c r="J11" s="6" t="s">
        <f>=E11*((F11/100*G11)*Портфель!$Q$13 + H11*Портфель!$Q$13) </f>
      </c>
      <c r="K11" s="9" t="n">
        <v>0.008</v>
      </c>
      <c r="L11" s="6" t="n">
        <v>1045.06</v>
      </c>
      <c r="M11" s="17" t="n">
        <v>3.09</v>
      </c>
      <c r="N11" s="16"/>
      <c r="O11" s="16" t="s">
        <v>54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55</v>
      </c>
      <c r="B12" s="16" t="s">
        <v>27</v>
      </c>
      <c r="C12" s="16" t="s">
        <v>56</v>
      </c>
      <c r="D12" s="16" t="s">
        <v>19</v>
      </c>
      <c r="E12" s="7" t="n">
        <v>15</v>
      </c>
      <c r="F12" s="6" t="n">
        <v>100.93</v>
      </c>
      <c r="G12" s="17" t="n">
        <v>1000</v>
      </c>
      <c r="H12" s="6" t="n">
        <v>13.04</v>
      </c>
      <c r="I12" s="16" t="s">
        <v>57</v>
      </c>
      <c r="J12" s="6" t="s">
        <f>=E12*((F12/100*G12)*Портфель!$Q$13 + H12*Портфель!$Q$13) </f>
      </c>
      <c r="K12" s="9" t="n">
        <v>0.0024</v>
      </c>
      <c r="L12" s="6" t="n">
        <v>1045.96</v>
      </c>
      <c r="M12" s="17" t="n">
        <v>2.43</v>
      </c>
      <c r="N12" s="16"/>
      <c r="O12" s="16" t="s">
        <v>58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59</v>
      </c>
      <c r="B13" s="16" t="s">
        <v>27</v>
      </c>
      <c r="C13" s="16" t="s">
        <v>60</v>
      </c>
      <c r="D13" s="16" t="s">
        <v>19</v>
      </c>
      <c r="E13" s="7" t="n">
        <v>15</v>
      </c>
      <c r="F13" s="6" t="n">
        <v>99.9</v>
      </c>
      <c r="G13" s="17" t="n">
        <v>1000</v>
      </c>
      <c r="H13" s="6" t="n">
        <v>11.53</v>
      </c>
      <c r="I13" s="16" t="s">
        <v>61</v>
      </c>
      <c r="J13" s="6" t="s">
        <f>=E13*((F13/100*G13)*Портфель!$Q$13 + H13*Портфель!$Q$13) </f>
      </c>
      <c r="K13" s="9" t="n">
        <v>0.0332</v>
      </c>
      <c r="L13" s="6" t="n">
        <v>1026.75</v>
      </c>
      <c r="M13" s="17" t="n">
        <v>2.4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62</v>
      </c>
      <c r="B14" s="16" t="s">
        <v>27</v>
      </c>
      <c r="C14" s="16" t="s">
        <v>63</v>
      </c>
      <c r="D14" s="16" t="s">
        <v>19</v>
      </c>
      <c r="E14" s="7" t="n">
        <v>10</v>
      </c>
      <c r="F14" s="6" t="n">
        <v>101.94</v>
      </c>
      <c r="G14" s="17" t="n">
        <v>1000</v>
      </c>
      <c r="H14" s="6" t="n">
        <v>19.94</v>
      </c>
      <c r="I14" s="16" t="s">
        <v>64</v>
      </c>
      <c r="J14" s="6" t="s">
        <f>=E14*((F14/100*G14)*Портфель!$Q$13 + H14*Портфель!$Q$13) </f>
      </c>
      <c r="K14" s="9" t="n">
        <v>0.0199</v>
      </c>
      <c r="L14" s="6" t="n">
        <v>1063.85</v>
      </c>
      <c r="M14" s="17" t="n">
        <v>1.65</v>
      </c>
      <c r="N14" s="16"/>
      <c r="O14" s="16" t="s">
        <v>65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4"/>
      <c r="H15" s="4" t="s">
        <v>66</v>
      </c>
      <c r="I15" s="4"/>
      <c r="J15" s="5" t="s">
        <f>=SUM(J5:J14)</f>
      </c>
      <c r="K15" s="4"/>
      <c r="L15" s="4"/>
      <c r="M15" s="10" t="s">
        <f>=J15/J18</f>
      </c>
      <c r="N15" s="16"/>
      <c r="O15" s="16" t="s">
        <v>67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 t="s">
        <v>19</v>
      </c>
      <c r="B16" s="16" t="s">
        <v>3</v>
      </c>
      <c r="C16" s="16" t="s">
        <v>68</v>
      </c>
      <c r="D16" s="16" t="s">
        <v>19</v>
      </c>
      <c r="E16" s="7" t="n">
        <v>10136.07</v>
      </c>
      <c r="F16" s="6" t="n">
        <v>1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69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70</v>
      </c>
      <c r="I17" s="4"/>
      <c r="J17" s="5" t="s">
        <f>=SUM(J16:J16)</f>
      </c>
      <c r="K17" s="4"/>
      <c r="L17" s="4"/>
      <c r="M17" s="10" t="s">
        <f>=J17/J18</f>
      </c>
      <c r="N17" s="16"/>
      <c r="O17" s="16" t="s">
        <v>71</v>
      </c>
      <c r="P17" s="17" t="n">
        <v>84.282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72</v>
      </c>
      <c r="I18" s="4"/>
      <c r="J18" s="5" t="s">
        <f>=J4+J15+J17</f>
      </c>
      <c r="K18" s="17"/>
      <c r="L18" s="6"/>
      <c r="M18" s="17"/>
      <c r="N18" s="16"/>
      <c r="O18" s="16"/>
      <c r="P18" s="17"/>
      <c r="Q18" s="17"/>
    </row>
  </sheetData>
  <mergeCells>
    <mergeCell ref="H4:I4"/>
    <mergeCell ref="H15:I15"/>
    <mergeCell ref="H17:I1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73</v>
      </c>
      <c r="B1" s="18" t="s">
        <v>9</v>
      </c>
      <c r="C1" s="18" t="s">
        <v>74</v>
      </c>
      <c r="D1" s="18" t="s">
        <v>75</v>
      </c>
      <c r="E1" s="18" t="s">
        <v>76</v>
      </c>
      <c r="F1" s="18" t="s">
        <v>77</v>
      </c>
      <c r="G1" s="18" t="s">
        <v>78</v>
      </c>
      <c r="H1" s="18" t="s">
        <v>79</v>
      </c>
    </row>
    <row collapsed="false" customFormat="false" customHeight="false" hidden="false" ht="12.1" outlineLevel="0" r="2">
      <c r="A2" s="13" t="n">
        <v>46127</v>
      </c>
      <c r="B2" s="6" t="n">
        <v>40000</v>
      </c>
      <c r="C2" s="16" t="s">
        <v>80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46157</v>
      </c>
      <c r="B3" s="6" t="n">
        <v>21500</v>
      </c>
      <c r="C3" s="16" t="s">
        <v>80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46158</v>
      </c>
      <c r="B4" s="6" t="n">
        <v>20800</v>
      </c>
      <c r="C4" s="16" t="s">
        <v>80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46166</v>
      </c>
      <c r="B5" s="6" t="n">
        <v>15000</v>
      </c>
      <c r="C5" s="16" t="s">
        <v>80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46169</v>
      </c>
      <c r="B6" s="6" t="n">
        <v>3500</v>
      </c>
      <c r="C6" s="16" t="s">
        <v>80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46172</v>
      </c>
      <c r="B7" s="6" t="n">
        <v>455200</v>
      </c>
      <c r="C7" s="16" t="s">
        <v>80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46177</v>
      </c>
      <c r="B8" s="6" t="n">
        <v>6000</v>
      </c>
      <c r="C8" s="16" t="s">
        <v>80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46183</v>
      </c>
      <c r="B9" s="6" t="n">
        <v>34000</v>
      </c>
      <c r="C9" s="16" t="s">
        <v>80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46204</v>
      </c>
      <c r="B10" s="6" t="n">
        <v>10000</v>
      </c>
      <c r="C10" s="16" t="s">
        <v>80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46219</v>
      </c>
      <c r="B11" s="6" t="n">
        <v>10000</v>
      </c>
      <c r="C11" s="16" t="s">
        <v>80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46229</v>
      </c>
      <c r="B12" s="6" t="n">
        <v>10000</v>
      </c>
      <c r="C12" s="16" t="s">
        <v>80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46248</v>
      </c>
      <c r="B13" s="6" t="n">
        <v>10000</v>
      </c>
      <c r="C13" s="16" t="s">
        <v>80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46258</v>
      </c>
      <c r="B14" s="6" t="n">
        <v>10000</v>
      </c>
      <c r="C14" s="16" t="s">
        <v>80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2" t="n">
        <v>46492</v>
      </c>
      <c r="B15" s="5" t="n">
        <v>-631407.46</v>
      </c>
      <c r="C15" s="14" t="s">
        <v>81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/>
      <c r="B16" s="9" t="s">
        <f>=XIRR(B2:B15,A2:A15)</f>
      </c>
      <c r="C16" s="16" t="s">
        <v>82</v>
      </c>
      <c r="D16" s="16"/>
      <c r="E16" s="16"/>
      <c r="F16" s="7"/>
      <c r="G16" s="2" t="s">
        <v>83</v>
      </c>
      <c r="H16" s="6" t="s">
        <f>=SUM(I2:H15)/365</f>
      </c>
    </row>
    <row collapsed="false" customFormat="false" customHeight="false" hidden="false" ht="12.1" outlineLevel="0" r="17">
      <c r="A17" s="13"/>
      <c r="B17" s="5" t="s">
        <f>=-SUM(B2:B15)</f>
      </c>
      <c r="C17" s="16" t="s">
        <v>84</v>
      </c>
      <c r="D17" s="16"/>
      <c r="E17" s="16"/>
      <c r="F17" s="7"/>
      <c r="G17" s="14" t="s">
        <v>85</v>
      </c>
      <c r="H17" s="9" t="s">
        <f>=B17/H16</f>
      </c>
    </row>
    <row collapsed="false" customFormat="false" customHeight="false" hidden="false" ht="12.1" outlineLevel="0" r="18">
      <c r="A18" s="19"/>
    </row>
    <row collapsed="false" customFormat="false" customHeight="false" hidden="false" ht="12.1" outlineLevel="0" r="19">
      <c r="A19" s="19"/>
    </row>
    <row collapsed="false" customFormat="false" customHeight="false" hidden="false" ht="12.1" outlineLevel="0" r="20">
      <c r="A20" s="15" t="s">
        <v>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26</v>
      </c>
      <c r="I1" s="0"/>
      <c r="J1" s="0"/>
      <c r="K1" s="4" t="s">
        <v>31</v>
      </c>
      <c r="L1" s="0"/>
      <c r="M1" s="0"/>
      <c r="N1" s="4" t="s">
        <v>35</v>
      </c>
      <c r="O1" s="0"/>
      <c r="P1" s="0"/>
      <c r="Q1" s="4" t="s">
        <v>39</v>
      </c>
      <c r="R1" s="0"/>
      <c r="S1" s="0"/>
      <c r="T1" s="4" t="s">
        <v>43</v>
      </c>
      <c r="U1" s="0"/>
      <c r="V1" s="0"/>
      <c r="W1" s="4" t="s">
        <v>47</v>
      </c>
      <c r="X1" s="0"/>
      <c r="Y1" s="0"/>
      <c r="Z1" s="4" t="s">
        <v>51</v>
      </c>
      <c r="AA1" s="0"/>
      <c r="AB1" s="0"/>
      <c r="AC1" s="4" t="s">
        <v>55</v>
      </c>
      <c r="AD1" s="0"/>
      <c r="AE1" s="0"/>
      <c r="AF1" s="4" t="s">
        <v>59</v>
      </c>
      <c r="AG1" s="0"/>
      <c r="AH1" s="0"/>
      <c r="AI1" s="4" t="s">
        <v>62</v>
      </c>
      <c r="AJ1" s="0"/>
    </row>
    <row collapsed="false" customFormat="false" customHeight="false" hidden="false" ht="12.1" outlineLevel="0" r="2">
      <c r="A2" s="11" t="n">
        <v>46127</v>
      </c>
      <c r="B2" s="6" t="n">
        <v>539.2</v>
      </c>
      <c r="C2" s="0" t="s">
        <v>87</v>
      </c>
      <c r="D2" s="11" t="n">
        <v>46127</v>
      </c>
      <c r="E2" s="6" t="n">
        <v>10.09</v>
      </c>
      <c r="F2" s="0" t="s">
        <v>87</v>
      </c>
      <c r="G2" s="11" t="n">
        <v>46172</v>
      </c>
      <c r="H2" s="6" t="s">
        <f>=111412.44</f>
      </c>
      <c r="I2" s="0" t="s">
        <v>87</v>
      </c>
      <c r="J2" s="11" t="n">
        <v>46172</v>
      </c>
      <c r="K2" s="6" t="s">
        <f>=99041.84</f>
      </c>
      <c r="L2" s="0" t="s">
        <v>87</v>
      </c>
      <c r="M2" s="11" t="n">
        <v>46172</v>
      </c>
      <c r="N2" s="6" t="s">
        <f>=85573.39</f>
      </c>
      <c r="O2" s="0" t="s">
        <v>87</v>
      </c>
      <c r="P2" s="11" t="n">
        <v>46157</v>
      </c>
      <c r="Q2" s="6" t="s">
        <f>=2719.39</f>
      </c>
      <c r="R2" s="0" t="s">
        <v>87</v>
      </c>
      <c r="S2" s="11" t="n">
        <v>46127</v>
      </c>
      <c r="T2" s="6" t="s">
        <f>=39444.8</f>
      </c>
      <c r="U2" s="0" t="s">
        <v>87</v>
      </c>
      <c r="V2" s="11" t="n">
        <v>46172</v>
      </c>
      <c r="W2" s="6" t="s">
        <f>=84919.69</f>
      </c>
      <c r="X2" s="0" t="s">
        <v>87</v>
      </c>
      <c r="Y2" s="11" t="n">
        <v>46183</v>
      </c>
      <c r="Z2" s="6" t="s">
        <f>=10568.61</f>
      </c>
      <c r="AA2" s="0" t="s">
        <v>87</v>
      </c>
      <c r="AB2" s="11" t="n">
        <v>46183</v>
      </c>
      <c r="AC2" s="6" t="s">
        <f>=13622.29</f>
      </c>
      <c r="AD2" s="0" t="s">
        <v>87</v>
      </c>
      <c r="AE2" s="11" t="n">
        <v>46183</v>
      </c>
      <c r="AF2" s="6" t="s">
        <f>=1031.48</f>
      </c>
      <c r="AG2" s="0" t="s">
        <v>87</v>
      </c>
      <c r="AH2" s="11" t="n">
        <v>46183</v>
      </c>
      <c r="AI2" s="6" t="s">
        <f>=7446.73</f>
      </c>
      <c r="AJ2" s="0" t="s">
        <v>87</v>
      </c>
    </row>
    <row collapsed="false" customFormat="false" customHeight="false" hidden="false" ht="12.1" outlineLevel="0" r="3">
      <c r="A3" s="11" t="n">
        <v>46134</v>
      </c>
      <c r="B3" s="6" t="n">
        <v>697.14</v>
      </c>
      <c r="C3" s="0" t="s">
        <v>87</v>
      </c>
      <c r="D3" s="11" t="n">
        <v>46134</v>
      </c>
      <c r="E3" s="6" t="n">
        <v>10.1</v>
      </c>
      <c r="F3" s="0" t="s">
        <v>87</v>
      </c>
      <c r="G3" s="11" t="n">
        <v>46172</v>
      </c>
      <c r="H3" s="6" t="s">
        <f>=1237.9</f>
      </c>
      <c r="I3" s="0" t="s">
        <v>87</v>
      </c>
      <c r="J3" s="11" t="n">
        <v>46172</v>
      </c>
      <c r="K3" s="6" t="s">
        <f>=1277.96</f>
      </c>
      <c r="L3" s="0" t="s">
        <v>87</v>
      </c>
      <c r="M3" s="11" t="n">
        <v>46197</v>
      </c>
      <c r="N3" s="6" t="s">
        <f>=-5505.28</f>
      </c>
      <c r="O3" s="0" t="s">
        <v>88</v>
      </c>
      <c r="P3" s="11" t="n">
        <v>46157</v>
      </c>
      <c r="Q3" s="6" t="s">
        <f>=18129.47</f>
      </c>
      <c r="R3" s="0" t="s">
        <v>87</v>
      </c>
      <c r="S3" s="11" t="n">
        <v>46134</v>
      </c>
      <c r="T3" s="6" t="s">
        <f>=-2592.8</f>
      </c>
      <c r="U3" s="0" t="s">
        <v>89</v>
      </c>
      <c r="V3" s="11" t="n">
        <v>46172</v>
      </c>
      <c r="W3" s="6" t="s">
        <f>=1885.51</f>
      </c>
      <c r="X3" s="0" t="s">
        <v>87</v>
      </c>
      <c r="Y3" s="11" t="n">
        <v>46193</v>
      </c>
      <c r="Z3" s="6" t="s">
        <f>=-137.7</f>
      </c>
      <c r="AA3" s="0" t="s">
        <v>90</v>
      </c>
      <c r="AB3" s="11" t="n">
        <v>46204</v>
      </c>
      <c r="AC3" s="6" t="s">
        <f>=-181.61</f>
      </c>
      <c r="AD3" s="0" t="s">
        <v>91</v>
      </c>
      <c r="AE3" s="11" t="n">
        <v>46183</v>
      </c>
      <c r="AF3" s="6" t="s">
        <f>=9285.05</f>
      </c>
      <c r="AG3" s="0" t="s">
        <v>87</v>
      </c>
      <c r="AH3" s="11" t="n">
        <v>46183</v>
      </c>
      <c r="AI3" s="6" t="s">
        <f>=3191.76</f>
      </c>
      <c r="AJ3" s="0" t="s">
        <v>87</v>
      </c>
    </row>
    <row collapsed="false" customFormat="false" customHeight="false" hidden="false" ht="12.1" outlineLevel="0" r="4">
      <c r="A4" s="11" t="n">
        <v>46183</v>
      </c>
      <c r="B4" s="6" t="n">
        <v>816.43</v>
      </c>
      <c r="C4" s="0" t="s">
        <v>87</v>
      </c>
      <c r="D4" s="11" t="n">
        <v>46141</v>
      </c>
      <c r="E4" s="6" t="n">
        <v>9.86</v>
      </c>
      <c r="F4" s="0" t="s">
        <v>87</v>
      </c>
      <c r="G4" s="11" t="n">
        <v>46197</v>
      </c>
      <c r="H4" s="6" t="s">
        <f>=599.05</f>
      </c>
      <c r="I4" s="0" t="s">
        <v>87</v>
      </c>
      <c r="J4" s="11" t="n">
        <v>46246</v>
      </c>
      <c r="K4" s="6" t="s">
        <f>=-5479.3</f>
      </c>
      <c r="L4" s="0" t="s">
        <v>92</v>
      </c>
      <c r="M4" s="11" t="n">
        <v>46197</v>
      </c>
      <c r="N4" s="6" t="s">
        <f>=5073.18</f>
      </c>
      <c r="O4" s="0" t="s">
        <v>87</v>
      </c>
      <c r="P4" s="11" t="n">
        <v>46158</v>
      </c>
      <c r="Q4" s="6" t="s">
        <f>=20862.48</f>
      </c>
      <c r="R4" s="0" t="s">
        <v>87</v>
      </c>
      <c r="S4" s="11" t="n">
        <v>46134</v>
      </c>
      <c r="T4" s="6" t="s">
        <f>=1881.48</f>
      </c>
      <c r="U4" s="0" t="s">
        <v>87</v>
      </c>
      <c r="V4" s="11" t="n">
        <v>46176</v>
      </c>
      <c r="W4" s="6" t="s">
        <f>=-5619.36</f>
      </c>
      <c r="X4" s="0" t="s">
        <v>93</v>
      </c>
      <c r="Y4" s="11" t="n">
        <v>46223</v>
      </c>
      <c r="Z4" s="6" t="s">
        <f>=-137.7</f>
      </c>
      <c r="AA4" s="0" t="s">
        <v>90</v>
      </c>
      <c r="AB4" s="11" t="n">
        <v>46229</v>
      </c>
      <c r="AC4" s="6" t="s">
        <f>=2067.04</f>
      </c>
      <c r="AD4" s="0" t="s">
        <v>87</v>
      </c>
      <c r="AE4" s="11" t="n">
        <v>46185</v>
      </c>
      <c r="AF4" s="6" t="s">
        <f>=-203.4</f>
      </c>
      <c r="AG4" s="0" t="s">
        <v>94</v>
      </c>
      <c r="AH4" s="11" t="n">
        <v>46221</v>
      </c>
      <c r="AI4" s="6" t="s">
        <f>=-448.8</f>
      </c>
      <c r="AJ4" s="0" t="s">
        <v>95</v>
      </c>
    </row>
    <row collapsed="false" customFormat="false" customHeight="false" hidden="false" ht="12.1" outlineLevel="0" r="5">
      <c r="A5" s="11" t="n">
        <v>46183</v>
      </c>
      <c r="B5" s="6" t="n">
        <v>17.77</v>
      </c>
      <c r="C5" s="0" t="s">
        <v>87</v>
      </c>
      <c r="D5" s="11" t="n">
        <v>46492</v>
      </c>
      <c r="E5" s="8" t="s">
        <f>=-Портфель!J3</f>
      </c>
      <c r="F5" s="0" t="s">
        <v>96</v>
      </c>
      <c r="G5" s="11" t="n">
        <v>46232</v>
      </c>
      <c r="H5" s="6" t="s">
        <f>=-5566.86</f>
      </c>
      <c r="I5" s="0" t="s">
        <v>97</v>
      </c>
      <c r="J5" s="11" t="n">
        <v>46246</v>
      </c>
      <c r="K5" s="6" t="s">
        <f>=5445.46</f>
      </c>
      <c r="L5" s="0" t="s">
        <v>87</v>
      </c>
      <c r="M5" s="11" t="n">
        <v>46204</v>
      </c>
      <c r="N5" s="6" t="s">
        <f>=9872.47</f>
      </c>
      <c r="O5" s="0" t="s">
        <v>87</v>
      </c>
      <c r="P5" s="11" t="n">
        <v>46169</v>
      </c>
      <c r="Q5" s="6" t="s">
        <f>=3612.61</f>
      </c>
      <c r="R5" s="0" t="s">
        <v>87</v>
      </c>
      <c r="S5" s="11" t="n">
        <v>46166</v>
      </c>
      <c r="T5" s="6" t="s">
        <f>=15048.88</f>
      </c>
      <c r="U5" s="0" t="s">
        <v>87</v>
      </c>
      <c r="V5" s="11" t="n">
        <v>46537</v>
      </c>
      <c r="W5" s="8" t="s">
        <f>=-Портфель!J10</f>
      </c>
      <c r="X5" s="0" t="s">
        <v>96</v>
      </c>
      <c r="Y5" s="11" t="n">
        <v>46229</v>
      </c>
      <c r="Z5" s="6" t="s">
        <f>=3095.49</f>
      </c>
      <c r="AA5" s="0" t="s">
        <v>87</v>
      </c>
      <c r="AB5" s="11" t="n">
        <v>46234</v>
      </c>
      <c r="AC5" s="6" t="s">
        <f>=-209.55</f>
      </c>
      <c r="AD5" s="0" t="s">
        <v>98</v>
      </c>
      <c r="AE5" s="11" t="n">
        <v>46215</v>
      </c>
      <c r="AF5" s="6" t="s">
        <f>=-203.4</f>
      </c>
      <c r="AG5" s="0" t="s">
        <v>94</v>
      </c>
      <c r="AH5" s="11" t="n">
        <v>46548</v>
      </c>
      <c r="AI5" s="8" t="s">
        <f>=-Портфель!J14</f>
      </c>
      <c r="AJ5" s="0" t="s">
        <v>96</v>
      </c>
    </row>
    <row collapsed="false" customFormat="false" customHeight="false" hidden="false" ht="12.1" outlineLevel="0" r="6">
      <c r="A6" s="11" t="n">
        <v>46492</v>
      </c>
      <c r="B6" s="8" t="s">
        <f>=-Портфель!J2</f>
      </c>
      <c r="C6" s="0" t="s">
        <v>96</v>
      </c>
      <c r="D6" s="0"/>
      <c r="E6" s="10" t="s">
        <f>=XIRR(E2:E5,D2:D5)</f>
      </c>
      <c r="F6" s="0"/>
      <c r="G6" s="11" t="n">
        <v>46232</v>
      </c>
      <c r="H6" s="6" t="s">
        <f>=4034.12</f>
      </c>
      <c r="I6" s="0" t="s">
        <v>87</v>
      </c>
      <c r="J6" s="11" t="n">
        <v>46251</v>
      </c>
      <c r="K6" s="6" t="s">
        <f>=5909.64</f>
      </c>
      <c r="L6" s="0" t="s">
        <v>87</v>
      </c>
      <c r="M6" s="11" t="n">
        <v>46219</v>
      </c>
      <c r="N6" s="6" t="s">
        <f>=10491.24</f>
      </c>
      <c r="O6" s="0" t="s">
        <v>87</v>
      </c>
      <c r="P6" s="11" t="n">
        <v>46172</v>
      </c>
      <c r="Q6" s="6" t="s">
        <f>=38045.42</f>
      </c>
      <c r="R6" s="0" t="s">
        <v>87</v>
      </c>
      <c r="S6" s="11" t="n">
        <v>46172</v>
      </c>
      <c r="T6" s="6" t="s">
        <f>=28179.11</f>
      </c>
      <c r="U6" s="0" t="s">
        <v>87</v>
      </c>
      <c r="V6" s="0"/>
      <c r="W6" s="10" t="s">
        <f>=XIRR(W2:W5,V2:V5)</f>
      </c>
      <c r="X6" s="0"/>
      <c r="Y6" s="11" t="n">
        <v>46232</v>
      </c>
      <c r="Z6" s="6" t="s">
        <f>=2069.71</f>
      </c>
      <c r="AA6" s="0" t="s">
        <v>87</v>
      </c>
      <c r="AB6" s="11" t="n">
        <v>46548</v>
      </c>
      <c r="AC6" s="8" t="s">
        <f>=-Портфель!J12</f>
      </c>
      <c r="AD6" s="0" t="s">
        <v>96</v>
      </c>
      <c r="AE6" s="11" t="n">
        <v>46229</v>
      </c>
      <c r="AF6" s="6" t="s">
        <f>=5084.73</f>
      </c>
      <c r="AG6" s="0" t="s">
        <v>87</v>
      </c>
      <c r="AH6" s="0"/>
      <c r="AI6" s="10" t="s">
        <f>=XIRR(AI2:AI5,AH2:AH5)</f>
      </c>
      <c r="AJ6" s="0"/>
    </row>
    <row collapsed="false" customFormat="false" customHeight="false" hidden="false" ht="12.1" outlineLevel="0" r="7">
      <c r="A7" s="0"/>
      <c r="B7" s="10" t="s">
        <f>=XIRR(B2:B6,A2:A6)</f>
      </c>
      <c r="C7" s="0"/>
      <c r="D7" s="0"/>
      <c r="E7" s="8" t="s">
        <f>=-SUM(E2:E5)</f>
      </c>
      <c r="F7" s="0" t="s">
        <v>99</v>
      </c>
      <c r="G7" s="11" t="n">
        <v>46537</v>
      </c>
      <c r="H7" s="8" t="s">
        <f>=-Портфель!J5</f>
      </c>
      <c r="I7" s="0" t="s">
        <v>96</v>
      </c>
      <c r="J7" s="11" t="n">
        <v>46258</v>
      </c>
      <c r="K7" s="6" t="s">
        <f>=588.89</f>
      </c>
      <c r="L7" s="0" t="s">
        <v>87</v>
      </c>
      <c r="M7" s="11" t="n">
        <v>46537</v>
      </c>
      <c r="N7" s="8" t="s">
        <f>=-Портфель!J7</f>
      </c>
      <c r="O7" s="0" t="s">
        <v>96</v>
      </c>
      <c r="P7" s="11" t="n">
        <v>46172</v>
      </c>
      <c r="Q7" s="6" t="s">
        <f>=1810.08</f>
      </c>
      <c r="R7" s="0" t="s">
        <v>87</v>
      </c>
      <c r="S7" s="11" t="n">
        <v>46172</v>
      </c>
      <c r="T7" s="6" t="s">
        <f>=1879.01</f>
      </c>
      <c r="U7" s="0" t="s">
        <v>87</v>
      </c>
      <c r="V7" s="0"/>
      <c r="W7" s="8" t="s">
        <f>=-SUM(W2:W5)</f>
      </c>
      <c r="X7" s="0" t="s">
        <v>99</v>
      </c>
      <c r="Y7" s="11" t="n">
        <v>46253</v>
      </c>
      <c r="Z7" s="6" t="s">
        <f>=-206.55</f>
      </c>
      <c r="AA7" s="0" t="s">
        <v>100</v>
      </c>
      <c r="AB7" s="0"/>
      <c r="AC7" s="10" t="s">
        <f>=XIRR(AC2:AC6,AB2:AB6)</f>
      </c>
      <c r="AD7" s="0"/>
      <c r="AE7" s="11" t="n">
        <v>46245</v>
      </c>
      <c r="AF7" s="6" t="s">
        <f>=-305.1</f>
      </c>
      <c r="AG7" s="0" t="s">
        <v>101</v>
      </c>
      <c r="AH7" s="0"/>
      <c r="AI7" s="8" t="s">
        <f>=-SUM(AI2:AI5)</f>
      </c>
      <c r="AJ7" s="0" t="s">
        <v>99</v>
      </c>
    </row>
    <row collapsed="false" customFormat="false" customHeight="false" hidden="false" ht="12.1" outlineLevel="0" r="8">
      <c r="A8" s="0"/>
      <c r="B8" s="8" t="s">
        <f>=-SUM(B2:B6)</f>
      </c>
      <c r="C8" s="0" t="s">
        <v>99</v>
      </c>
      <c r="D8" s="0"/>
      <c r="E8" s="0"/>
      <c r="F8" s="0"/>
      <c r="G8" s="0"/>
      <c r="H8" s="10" t="s">
        <f>=XIRR(H2:H7,G2:G7)</f>
      </c>
      <c r="I8" s="0"/>
      <c r="J8" s="11" t="n">
        <v>46537</v>
      </c>
      <c r="K8" s="8" t="s">
        <f>=-Портфель!J6</f>
      </c>
      <c r="L8" s="0" t="s">
        <v>96</v>
      </c>
      <c r="M8" s="0"/>
      <c r="N8" s="10" t="s">
        <f>=XIRR(N2:N7,M2:M7)</f>
      </c>
      <c r="O8" s="0"/>
      <c r="P8" s="11" t="n">
        <v>46522</v>
      </c>
      <c r="Q8" s="8" t="s">
        <f>=-Портфель!J8</f>
      </c>
      <c r="R8" s="0" t="s">
        <v>96</v>
      </c>
      <c r="S8" s="11" t="n">
        <v>46492</v>
      </c>
      <c r="T8" s="8" t="s">
        <f>=-Портфель!J9</f>
      </c>
      <c r="U8" s="0" t="s">
        <v>96</v>
      </c>
      <c r="V8" s="0"/>
      <c r="W8" s="0"/>
      <c r="X8" s="0"/>
      <c r="Y8" s="11" t="n">
        <v>46254</v>
      </c>
      <c r="Z8" s="6" t="s">
        <f>=4122.35</f>
      </c>
      <c r="AA8" s="0" t="s">
        <v>87</v>
      </c>
      <c r="AB8" s="0"/>
      <c r="AC8" s="8" t="s">
        <f>=-SUM(AC2:AC6)</f>
      </c>
      <c r="AD8" s="0" t="s">
        <v>99</v>
      </c>
      <c r="AE8" s="11" t="n">
        <v>46548</v>
      </c>
      <c r="AF8" s="8" t="s">
        <f>=-Портфель!J13</f>
      </c>
      <c r="AG8" s="0" t="s">
        <v>96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8" t="s">
        <f>=-SUM(H2:H7)</f>
      </c>
      <c r="I9" s="0" t="s">
        <v>99</v>
      </c>
      <c r="J9" s="0"/>
      <c r="K9" s="10" t="s">
        <f>=XIRR(K2:K8,J2:J8)</f>
      </c>
      <c r="L9" s="0"/>
      <c r="M9" s="0"/>
      <c r="N9" s="8" t="s">
        <f>=-SUM(N2:N7)</f>
      </c>
      <c r="O9" s="0" t="s">
        <v>99</v>
      </c>
      <c r="P9" s="0"/>
      <c r="Q9" s="10" t="s">
        <f>=XIRR(Q2:Q8,P2:P8)</f>
      </c>
      <c r="R9" s="0"/>
      <c r="S9" s="0"/>
      <c r="T9" s="10" t="s">
        <f>=XIRR(T2:T8,S2:S8)</f>
      </c>
      <c r="U9" s="0"/>
      <c r="V9" s="0"/>
      <c r="W9" s="0"/>
      <c r="X9" s="0"/>
      <c r="Y9" s="11" t="n">
        <v>46548</v>
      </c>
      <c r="Z9" s="8" t="s">
        <f>=-Портфель!J11</f>
      </c>
      <c r="AA9" s="0" t="s">
        <v>96</v>
      </c>
      <c r="AB9" s="0"/>
      <c r="AC9" s="0"/>
      <c r="AD9" s="0"/>
      <c r="AE9" s="0"/>
      <c r="AF9" s="10" t="s">
        <f>=XIRR(AF2:AF8,AE2:AE8)</f>
      </c>
      <c r="AG9" s="0"/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8" t="s">
        <f>=-SUM(K2:K8)</f>
      </c>
      <c r="L10" s="0" t="s">
        <v>99</v>
      </c>
      <c r="M10" s="0"/>
      <c r="N10" s="0"/>
      <c r="O10" s="0"/>
      <c r="P10" s="0"/>
      <c r="Q10" s="8" t="s">
        <f>=-SUM(Q2:Q8)</f>
      </c>
      <c r="R10" s="0" t="s">
        <v>99</v>
      </c>
      <c r="S10" s="0"/>
      <c r="T10" s="8" t="s">
        <f>=-SUM(T2:T8)</f>
      </c>
      <c r="U10" s="0" t="s">
        <v>99</v>
      </c>
      <c r="V10" s="0"/>
      <c r="W10" s="0"/>
      <c r="X10" s="0"/>
      <c r="Y10" s="0"/>
      <c r="Z10" s="10" t="s">
        <f>=XIRR(Z2:Z9,Y2:Y9)</f>
      </c>
      <c r="AA10" s="0"/>
      <c r="AB10" s="0"/>
      <c r="AC10" s="0"/>
      <c r="AD10" s="0"/>
      <c r="AE10" s="0"/>
      <c r="AF10" s="8" t="s">
        <f>=-SUM(AF2:AF8)</f>
      </c>
      <c r="AG10" s="0" t="s">
        <v>99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8" t="s">
        <f>=-SUM(Z2:Z9)</f>
      </c>
      <c r="AA11" s="0" t="s">
        <v>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102</v>
      </c>
      <c r="C1" s="0"/>
      <c r="D1" s="0"/>
      <c r="E1" s="3" t="s">
        <v>103</v>
      </c>
      <c r="F1" s="0"/>
      <c r="G1" s="0"/>
      <c r="H1" s="3" t="s">
        <v>104</v>
      </c>
      <c r="I1" s="0"/>
      <c r="J1" s="0"/>
      <c r="K1" s="3" t="s">
        <v>105</v>
      </c>
      <c r="L1" s="0"/>
      <c r="M1" s="0"/>
      <c r="N1" s="3" t="s">
        <v>106</v>
      </c>
      <c r="O1" s="0"/>
      <c r="P1" s="0"/>
      <c r="Q1" s="3" t="s">
        <v>107</v>
      </c>
      <c r="R1" s="0"/>
      <c r="S1" s="0"/>
      <c r="T1" s="3" t="s">
        <v>108</v>
      </c>
      <c r="U1" s="0"/>
      <c r="V1" s="0"/>
      <c r="W1" s="3" t="s">
        <v>109</v>
      </c>
      <c r="X1" s="0"/>
      <c r="Y1" s="0"/>
      <c r="Z1" s="3" t="s">
        <v>110</v>
      </c>
      <c r="AA1" s="0"/>
      <c r="AB1" s="0"/>
      <c r="AC1" s="3" t="s">
        <v>111</v>
      </c>
      <c r="AD1" s="0"/>
      <c r="AE1" s="0"/>
      <c r="AF1" s="3" t="s">
        <v>112</v>
      </c>
      <c r="AG1" s="0"/>
      <c r="AH1" s="0"/>
      <c r="AI1" s="3" t="s">
        <v>113</v>
      </c>
      <c r="AJ1" s="0"/>
    </row>
    <row collapsed="false" customFormat="false" customHeight="false" hidden="false" ht="12.1" outlineLevel="0" r="2">
      <c r="A2" s="11" t="n">
        <v>46127</v>
      </c>
      <c r="B2" s="6" t="n">
        <v>31</v>
      </c>
      <c r="C2" s="6" t="n">
        <v>539.2</v>
      </c>
      <c r="D2" s="11" t="n">
        <v>46127</v>
      </c>
      <c r="E2" s="6" t="n">
        <v>1</v>
      </c>
      <c r="F2" s="6" t="n">
        <v>10.09</v>
      </c>
      <c r="G2" s="11" t="n">
        <v>46172</v>
      </c>
      <c r="H2" s="6" t="n">
        <v>180</v>
      </c>
      <c r="I2" s="6" t="n">
        <v>111412.44</v>
      </c>
      <c r="J2" s="11" t="n">
        <v>46172</v>
      </c>
      <c r="K2" s="6" t="n">
        <v>155</v>
      </c>
      <c r="L2" s="6" t="n">
        <v>99041.84</v>
      </c>
      <c r="M2" s="11" t="n">
        <v>46172</v>
      </c>
      <c r="N2" s="6" t="n">
        <v>92</v>
      </c>
      <c r="O2" s="6" t="n">
        <v>85573.39</v>
      </c>
      <c r="P2" s="11" t="n">
        <v>46157</v>
      </c>
      <c r="Q2" s="6" t="n">
        <v>3</v>
      </c>
      <c r="R2" s="6" t="n">
        <v>2719.39</v>
      </c>
      <c r="S2" s="11" t="n">
        <v>46127</v>
      </c>
      <c r="T2" s="6" t="n">
        <v>40</v>
      </c>
      <c r="U2" s="6" t="n">
        <v>39444.8</v>
      </c>
      <c r="V2" s="11" t="n">
        <v>46172</v>
      </c>
      <c r="W2" s="6" t="n">
        <v>90</v>
      </c>
      <c r="X2" s="6" t="n">
        <v>84919.69</v>
      </c>
      <c r="Y2" s="11" t="n">
        <v>46183</v>
      </c>
      <c r="Z2" s="6" t="n">
        <v>10</v>
      </c>
      <c r="AA2" s="6" t="n">
        <v>10568.61</v>
      </c>
      <c r="AB2" s="11" t="n">
        <v>46183</v>
      </c>
      <c r="AC2" s="6" t="n">
        <v>13</v>
      </c>
      <c r="AD2" s="6" t="n">
        <v>13622.29</v>
      </c>
      <c r="AE2" s="11" t="n">
        <v>46183</v>
      </c>
      <c r="AF2" s="6" t="n">
        <v>1</v>
      </c>
      <c r="AG2" s="6" t="n">
        <v>1031.48</v>
      </c>
      <c r="AH2" s="11" t="n">
        <v>46183</v>
      </c>
      <c r="AI2" s="6" t="n">
        <v>7</v>
      </c>
      <c r="AJ2" s="6" t="n">
        <v>7446.73</v>
      </c>
    </row>
    <row collapsed="false" customFormat="false" customHeight="false" hidden="false" ht="12.1" outlineLevel="0" r="3">
      <c r="A3" s="11" t="n">
        <v>46134</v>
      </c>
      <c r="B3" s="6" t="n">
        <v>40</v>
      </c>
      <c r="C3" s="6" t="n">
        <v>697.14</v>
      </c>
      <c r="D3" s="11" t="n">
        <v>46134</v>
      </c>
      <c r="E3" s="6" t="n">
        <v>1</v>
      </c>
      <c r="F3" s="6" t="n">
        <v>10.1</v>
      </c>
      <c r="G3" s="11" t="n">
        <v>46172</v>
      </c>
      <c r="H3" s="6" t="n">
        <v>2</v>
      </c>
      <c r="I3" s="6" t="n">
        <v>1237.9</v>
      </c>
      <c r="J3" s="11" t="n">
        <v>46172</v>
      </c>
      <c r="K3" s="6" t="n">
        <v>2</v>
      </c>
      <c r="L3" s="6" t="n">
        <v>1277.96</v>
      </c>
      <c r="M3" s="11" t="n">
        <v>46197</v>
      </c>
      <c r="N3" s="6" t="n">
        <v>6</v>
      </c>
      <c r="O3" s="6" t="n">
        <v>5073.18</v>
      </c>
      <c r="P3" s="11" t="n">
        <v>46157</v>
      </c>
      <c r="Q3" s="6" t="n">
        <v>20</v>
      </c>
      <c r="R3" s="6" t="n">
        <v>18129.47</v>
      </c>
      <c r="S3" s="11" t="n">
        <v>46134</v>
      </c>
      <c r="T3" s="6" t="n">
        <v>2</v>
      </c>
      <c r="U3" s="6" t="n">
        <v>1881.48</v>
      </c>
      <c r="V3" s="11" t="n">
        <v>46172</v>
      </c>
      <c r="W3" s="6" t="n">
        <v>2</v>
      </c>
      <c r="X3" s="6" t="n">
        <v>1885.51</v>
      </c>
      <c r="Y3" s="11" t="n">
        <v>46193</v>
      </c>
      <c r="Z3" s="6" t="n">
        <v>3</v>
      </c>
      <c r="AA3" s="6" t="n">
        <v>3095.49</v>
      </c>
      <c r="AB3" s="11" t="n">
        <v>46204</v>
      </c>
      <c r="AC3" s="6" t="n">
        <v>2</v>
      </c>
      <c r="AD3" s="6" t="n">
        <v>2067.04</v>
      </c>
      <c r="AE3" s="11" t="n">
        <v>46183</v>
      </c>
      <c r="AF3" s="6" t="n">
        <v>9</v>
      </c>
      <c r="AG3" s="6" t="n">
        <v>9285.05</v>
      </c>
      <c r="AH3" s="11" t="n">
        <v>46183</v>
      </c>
      <c r="AI3" s="6" t="n">
        <v>3</v>
      </c>
      <c r="AJ3" s="6" t="n">
        <v>3191.76</v>
      </c>
    </row>
    <row collapsed="false" customFormat="false" customHeight="false" hidden="false" ht="12.1" outlineLevel="0" r="4">
      <c r="A4" s="11" t="n">
        <v>46183</v>
      </c>
      <c r="B4" s="6" t="n">
        <v>46</v>
      </c>
      <c r="C4" s="6" t="n">
        <v>816.43</v>
      </c>
      <c r="D4" s="11" t="n">
        <v>46141</v>
      </c>
      <c r="E4" s="6" t="n">
        <v>1</v>
      </c>
      <c r="F4" s="6" t="n">
        <v>9.86</v>
      </c>
      <c r="G4" s="11" t="n">
        <v>46197</v>
      </c>
      <c r="H4" s="6" t="n">
        <v>1</v>
      </c>
      <c r="I4" s="6" t="n">
        <v>599.05</v>
      </c>
      <c r="J4" s="11" t="n">
        <v>46246</v>
      </c>
      <c r="K4" s="6" t="n">
        <v>9</v>
      </c>
      <c r="L4" s="6" t="n">
        <v>5445.46</v>
      </c>
      <c r="M4" s="11" t="n">
        <v>46197</v>
      </c>
      <c r="N4" s="6" t="n">
        <v>12</v>
      </c>
      <c r="O4" s="6" t="n">
        <v>9872.47</v>
      </c>
      <c r="P4" s="11" t="n">
        <v>46158</v>
      </c>
      <c r="Q4" s="6" t="n">
        <v>23</v>
      </c>
      <c r="R4" s="6" t="n">
        <v>20862.48</v>
      </c>
      <c r="S4" s="11" t="n">
        <v>46134</v>
      </c>
      <c r="T4" s="6" t="n">
        <v>16</v>
      </c>
      <c r="U4" s="6" t="n">
        <v>15048.88</v>
      </c>
      <c r="V4" s="0"/>
      <c r="W4" s="5" t="s">
        <f>=SUM(X2:X3)/SUM(W2:W3)</f>
      </c>
      <c r="X4" s="0" t="s">
        <v>11</v>
      </c>
      <c r="Y4" s="11" t="n">
        <v>46223</v>
      </c>
      <c r="Z4" s="6" t="n">
        <v>2</v>
      </c>
      <c r="AA4" s="6" t="n">
        <v>2069.71</v>
      </c>
      <c r="AB4" s="0"/>
      <c r="AC4" s="5" t="s">
        <f>=SUM(AD2:AD3)/SUM(AC2:AC3)</f>
      </c>
      <c r="AD4" s="0" t="s">
        <v>11</v>
      </c>
      <c r="AE4" s="11" t="n">
        <v>46185</v>
      </c>
      <c r="AF4" s="6" t="n">
        <v>5</v>
      </c>
      <c r="AG4" s="6" t="n">
        <v>5084.73</v>
      </c>
      <c r="AH4" s="0"/>
      <c r="AI4" s="5" t="s">
        <f>=SUM(AJ2:AJ3)/SUM(AI2:AI3)</f>
      </c>
      <c r="AJ4" s="0" t="s">
        <v>11</v>
      </c>
    </row>
    <row collapsed="false" customFormat="false" customHeight="false" hidden="false" ht="12.1" outlineLevel="0" r="5">
      <c r="A5" s="11" t="n">
        <v>46183</v>
      </c>
      <c r="B5" s="6" t="n">
        <v>1</v>
      </c>
      <c r="C5" s="6" t="n">
        <v>17.77</v>
      </c>
      <c r="D5" s="0"/>
      <c r="E5" s="5" t="s">
        <f>=SUM(F2:F4)/SUM(E2:E4)</f>
      </c>
      <c r="F5" s="0" t="s">
        <v>11</v>
      </c>
      <c r="G5" s="11" t="n">
        <v>46232</v>
      </c>
      <c r="H5" s="6" t="n">
        <v>7</v>
      </c>
      <c r="I5" s="6" t="n">
        <v>4034.12</v>
      </c>
      <c r="J5" s="11" t="n">
        <v>46246</v>
      </c>
      <c r="K5" s="6" t="n">
        <v>10</v>
      </c>
      <c r="L5" s="6" t="n">
        <v>5909.64</v>
      </c>
      <c r="M5" s="11" t="n">
        <v>46204</v>
      </c>
      <c r="N5" s="6" t="n">
        <v>13</v>
      </c>
      <c r="O5" s="6" t="n">
        <v>10491.24</v>
      </c>
      <c r="P5" s="11" t="n">
        <v>46169</v>
      </c>
      <c r="Q5" s="6" t="n">
        <v>4</v>
      </c>
      <c r="R5" s="6" t="n">
        <v>3612.61</v>
      </c>
      <c r="S5" s="11" t="n">
        <v>46166</v>
      </c>
      <c r="T5" s="6" t="n">
        <v>30</v>
      </c>
      <c r="U5" s="6" t="n">
        <v>28179.11</v>
      </c>
      <c r="V5" s="0"/>
      <c r="W5" s="6" t="n">
        <v>81.858</v>
      </c>
      <c r="X5" s="0" t="s">
        <v>114</v>
      </c>
      <c r="Y5" s="11" t="n">
        <v>46229</v>
      </c>
      <c r="Z5" s="6" t="n">
        <v>4</v>
      </c>
      <c r="AA5" s="6" t="n">
        <v>4122.35</v>
      </c>
      <c r="AB5" s="0"/>
      <c r="AC5" s="6" t="n">
        <v>100.93</v>
      </c>
      <c r="AD5" s="0" t="s">
        <v>114</v>
      </c>
      <c r="AE5" s="0"/>
      <c r="AF5" s="5" t="s">
        <f>=SUM(AG2:AG4)/SUM(AF2:AF4)</f>
      </c>
      <c r="AG5" s="0" t="s">
        <v>11</v>
      </c>
      <c r="AH5" s="0"/>
      <c r="AI5" s="6" t="n">
        <v>101.94</v>
      </c>
      <c r="AJ5" s="0" t="s">
        <v>114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  <c r="D6" s="0"/>
      <c r="E6" s="6" t="n">
        <v>9.796</v>
      </c>
      <c r="F6" s="0" t="s">
        <v>114</v>
      </c>
      <c r="G6" s="0"/>
      <c r="H6" s="5" t="s">
        <f>=SUM(I2:I5)/SUM(H2:H5)</f>
      </c>
      <c r="I6" s="0" t="s">
        <v>11</v>
      </c>
      <c r="J6" s="11" t="n">
        <v>46251</v>
      </c>
      <c r="K6" s="6" t="n">
        <v>1</v>
      </c>
      <c r="L6" s="6" t="n">
        <v>588.89</v>
      </c>
      <c r="M6" s="0"/>
      <c r="N6" s="5" t="s">
        <f>=SUM(O2:O5)/SUM(N2:N5)</f>
      </c>
      <c r="O6" s="0" t="s">
        <v>11</v>
      </c>
      <c r="P6" s="11" t="n">
        <v>46172</v>
      </c>
      <c r="Q6" s="6" t="n">
        <v>42</v>
      </c>
      <c r="R6" s="6" t="n">
        <v>38045.42</v>
      </c>
      <c r="S6" s="11" t="n">
        <v>46172</v>
      </c>
      <c r="T6" s="6" t="n">
        <v>2</v>
      </c>
      <c r="U6" s="6" t="n">
        <v>1879.01</v>
      </c>
      <c r="V6" s="0"/>
      <c r="W6" s="6" t="n">
        <v>92</v>
      </c>
      <c r="X6" s="0" t="s">
        <v>115</v>
      </c>
      <c r="Y6" s="0"/>
      <c r="Z6" s="5" t="s">
        <f>=SUM(AA2:AA5)/SUM(Z2:Z5)</f>
      </c>
      <c r="AA6" s="0" t="s">
        <v>11</v>
      </c>
      <c r="AB6" s="0"/>
      <c r="AC6" s="6" t="n">
        <v>15</v>
      </c>
      <c r="AD6" s="0" t="s">
        <v>115</v>
      </c>
      <c r="AE6" s="0"/>
      <c r="AF6" s="6" t="n">
        <v>99.9</v>
      </c>
      <c r="AG6" s="0" t="s">
        <v>114</v>
      </c>
      <c r="AH6" s="0"/>
      <c r="AI6" s="6" t="n">
        <v>10</v>
      </c>
      <c r="AJ6" s="0" t="s">
        <v>115</v>
      </c>
    </row>
    <row collapsed="false" customFormat="false" customHeight="false" hidden="false" ht="12.1" outlineLevel="0" r="7">
      <c r="A7" s="0"/>
      <c r="B7" s="6" t="n">
        <v>18.28</v>
      </c>
      <c r="C7" s="0" t="s">
        <v>114</v>
      </c>
      <c r="D7" s="0"/>
      <c r="E7" s="6" t="n">
        <v>3</v>
      </c>
      <c r="F7" s="0" t="s">
        <v>115</v>
      </c>
      <c r="G7" s="0"/>
      <c r="H7" s="6" t="n">
        <v>56.758</v>
      </c>
      <c r="I7" s="0" t="s">
        <v>114</v>
      </c>
      <c r="J7" s="0"/>
      <c r="K7" s="5" t="s">
        <f>=SUM(L2:L6)/SUM(K2:K6)</f>
      </c>
      <c r="L7" s="0" t="s">
        <v>11</v>
      </c>
      <c r="M7" s="0"/>
      <c r="N7" s="6" t="n">
        <v>81.826</v>
      </c>
      <c r="O7" s="0" t="s">
        <v>114</v>
      </c>
      <c r="P7" s="11" t="n">
        <v>46172</v>
      </c>
      <c r="Q7" s="6" t="n">
        <v>2</v>
      </c>
      <c r="R7" s="6" t="n">
        <v>1810.08</v>
      </c>
      <c r="S7" s="0"/>
      <c r="T7" s="5" t="s">
        <f>=SUM(U2:U6)/SUM(T2:T6)</f>
      </c>
      <c r="U7" s="0" t="s">
        <v>11</v>
      </c>
      <c r="V7" s="0"/>
      <c r="W7" s="6" t="s">
        <f>=Портфель!G10*Портфель!$Q$13</f>
      </c>
      <c r="X7" s="0" t="s">
        <v>6</v>
      </c>
      <c r="Y7" s="0"/>
      <c r="Z7" s="6" t="n">
        <v>102.31</v>
      </c>
      <c r="AA7" s="0" t="s">
        <v>114</v>
      </c>
      <c r="AB7" s="0"/>
      <c r="AC7" s="6" t="s">
        <f>=Портфель!G12*Портфель!$Q$13</f>
      </c>
      <c r="AD7" s="0" t="s">
        <v>6</v>
      </c>
      <c r="AE7" s="0"/>
      <c r="AF7" s="6" t="n">
        <v>15</v>
      </c>
      <c r="AG7" s="0" t="s">
        <v>115</v>
      </c>
      <c r="AH7" s="0"/>
      <c r="AI7" s="6" t="s">
        <f>=Портфель!G14*Портфель!$Q$13</f>
      </c>
      <c r="AJ7" s="0" t="s">
        <v>6</v>
      </c>
    </row>
    <row collapsed="false" customFormat="false" customHeight="false" hidden="false" ht="12.1" outlineLevel="0" r="8">
      <c r="A8" s="0"/>
      <c r="B8" s="6" t="n">
        <v>118</v>
      </c>
      <c r="C8" s="0" t="s">
        <v>115</v>
      </c>
      <c r="D8" s="0"/>
      <c r="E8" s="5" t="s">
        <f>=E7*(ABS(E6)-ABS(E5))</f>
      </c>
      <c r="F8" s="0" t="s">
        <v>116</v>
      </c>
      <c r="G8" s="0"/>
      <c r="H8" s="6" t="n">
        <v>190</v>
      </c>
      <c r="I8" s="0" t="s">
        <v>115</v>
      </c>
      <c r="J8" s="0"/>
      <c r="K8" s="6" t="n">
        <v>58.778</v>
      </c>
      <c r="L8" s="0" t="s">
        <v>114</v>
      </c>
      <c r="M8" s="0"/>
      <c r="N8" s="6" t="n">
        <v>123</v>
      </c>
      <c r="O8" s="0" t="s">
        <v>115</v>
      </c>
      <c r="P8" s="0"/>
      <c r="Q8" s="5" t="s">
        <f>=SUM(R2:R7)/SUM(Q2:Q7)</f>
      </c>
      <c r="R8" s="0" t="s">
        <v>11</v>
      </c>
      <c r="S8" s="0"/>
      <c r="T8" s="6" t="n">
        <v>85.654</v>
      </c>
      <c r="U8" s="0" t="s">
        <v>114</v>
      </c>
      <c r="V8" s="0"/>
      <c r="W8" s="6" t="s">
        <f>=Портфель!H10*Портфель!$Q$13</f>
      </c>
      <c r="X8" s="0" t="s">
        <v>7</v>
      </c>
      <c r="Y8" s="0"/>
      <c r="Z8" s="6" t="n">
        <v>19</v>
      </c>
      <c r="AA8" s="0" t="s">
        <v>115</v>
      </c>
      <c r="AB8" s="0"/>
      <c r="AC8" s="6" t="s">
        <f>=Портфель!H12*Портфель!$Q$13</f>
      </c>
      <c r="AD8" s="0" t="s">
        <v>7</v>
      </c>
      <c r="AE8" s="0"/>
      <c r="AF8" s="6" t="s">
        <f>=Портфель!G13*Портфель!$Q$13</f>
      </c>
      <c r="AG8" s="0" t="s">
        <v>6</v>
      </c>
      <c r="AH8" s="0"/>
      <c r="AI8" s="6" t="s">
        <f>=Портфель!H14*Портфель!$Q$13</f>
      </c>
      <c r="AJ8" s="0" t="s">
        <v>7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116</v>
      </c>
      <c r="D9" s="0"/>
      <c r="E9" s="0"/>
      <c r="F9" s="0"/>
      <c r="G9" s="0"/>
      <c r="H9" s="6" t="s">
        <f>=Портфель!G5*Портфель!$Q$13</f>
      </c>
      <c r="I9" s="0" t="s">
        <v>6</v>
      </c>
      <c r="J9" s="0"/>
      <c r="K9" s="6" t="n">
        <v>177</v>
      </c>
      <c r="L9" s="0" t="s">
        <v>115</v>
      </c>
      <c r="M9" s="0"/>
      <c r="N9" s="6" t="s">
        <f>=Портфель!G7*Портфель!$Q$13</f>
      </c>
      <c r="O9" s="0" t="s">
        <v>6</v>
      </c>
      <c r="P9" s="0"/>
      <c r="Q9" s="6" t="n">
        <v>83.039</v>
      </c>
      <c r="R9" s="0" t="s">
        <v>114</v>
      </c>
      <c r="S9" s="0"/>
      <c r="T9" s="6" t="n">
        <v>90</v>
      </c>
      <c r="U9" s="0" t="s">
        <v>115</v>
      </c>
      <c r="V9" s="0"/>
      <c r="W9" s="5" t="s">
        <f>=W6*(W7*W5/100-W4+W8)</f>
      </c>
      <c r="X9" s="0" t="s">
        <v>116</v>
      </c>
      <c r="Y9" s="0"/>
      <c r="Z9" s="6" t="s">
        <f>=Портфель!G11*Портфель!$Q$13</f>
      </c>
      <c r="AA9" s="0" t="s">
        <v>6</v>
      </c>
      <c r="AB9" s="0"/>
      <c r="AC9" s="5" t="s">
        <f>=AC6*(AC7*AC5/100-AC4+AC8)</f>
      </c>
      <c r="AD9" s="0" t="s">
        <v>116</v>
      </c>
      <c r="AE9" s="0"/>
      <c r="AF9" s="6" t="s">
        <f>=Портфель!H13*Портфель!$Q$13</f>
      </c>
      <c r="AG9" s="0" t="s">
        <v>7</v>
      </c>
      <c r="AH9" s="0"/>
      <c r="AI9" s="5" t="s">
        <f>=AI6*(AI7*AI5/100-AI4+AI8)</f>
      </c>
      <c r="AJ9" s="0" t="s">
        <v>116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6" t="s">
        <f>=Портфель!H5*Портфель!$Q$13</f>
      </c>
      <c r="I10" s="0" t="s">
        <v>7</v>
      </c>
      <c r="J10" s="0"/>
      <c r="K10" s="6" t="s">
        <f>=Портфель!G6*Портфель!$Q$13</f>
      </c>
      <c r="L10" s="0" t="s">
        <v>6</v>
      </c>
      <c r="M10" s="0"/>
      <c r="N10" s="6" t="s">
        <f>=Портфель!H7*Портфель!$Q$13</f>
      </c>
      <c r="O10" s="0" t="s">
        <v>7</v>
      </c>
      <c r="P10" s="0"/>
      <c r="Q10" s="6" t="n">
        <v>94</v>
      </c>
      <c r="R10" s="0" t="s">
        <v>115</v>
      </c>
      <c r="S10" s="0"/>
      <c r="T10" s="6" t="s">
        <f>=Портфель!G9*Портфель!$Q$13</f>
      </c>
      <c r="U10" s="0" t="s">
        <v>6</v>
      </c>
      <c r="V10" s="0"/>
      <c r="W10" s="0"/>
      <c r="X10" s="0"/>
      <c r="Y10" s="0"/>
      <c r="Z10" s="6" t="s">
        <f>=Портфель!H11*Портфель!$Q$13</f>
      </c>
      <c r="AA10" s="0" t="s">
        <v>7</v>
      </c>
      <c r="AB10" s="0"/>
      <c r="AC10" s="0"/>
      <c r="AD10" s="0"/>
      <c r="AE10" s="0"/>
      <c r="AF10" s="5" t="s">
        <f>=AF7*(AF8*AF6/100-AF5+AF9)</f>
      </c>
      <c r="AG10" s="0" t="s">
        <v>116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5" t="s">
        <f>=H8*(H9*H7/100-H6+H10)</f>
      </c>
      <c r="I11" s="0" t="s">
        <v>116</v>
      </c>
      <c r="J11" s="0"/>
      <c r="K11" s="6" t="s">
        <f>=Портфель!H6*Портфель!$Q$13</f>
      </c>
      <c r="L11" s="0" t="s">
        <v>7</v>
      </c>
      <c r="M11" s="0"/>
      <c r="N11" s="5" t="s">
        <f>=N8*(N9*N7/100-N6+N10)</f>
      </c>
      <c r="O11" s="0" t="s">
        <v>116</v>
      </c>
      <c r="P11" s="0"/>
      <c r="Q11" s="6" t="s">
        <f>=Портфель!G8*Портфель!$Q$13</f>
      </c>
      <c r="R11" s="0" t="s">
        <v>6</v>
      </c>
      <c r="S11" s="0"/>
      <c r="T11" s="6" t="s">
        <f>=Портфель!H9*Портфель!$Q$13</f>
      </c>
      <c r="U11" s="0" t="s">
        <v>7</v>
      </c>
      <c r="V11" s="0"/>
      <c r="W11" s="0"/>
      <c r="X11" s="0"/>
      <c r="Y11" s="0"/>
      <c r="Z11" s="5" t="s">
        <f>=Z8*(Z9*Z7/100-Z6+Z10)</f>
      </c>
      <c r="AA11" s="0" t="s">
        <v>116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5" t="s">
        <f>=K9*(K10*K8/100-K7+K11)</f>
      </c>
      <c r="L12" s="0" t="s">
        <v>116</v>
      </c>
      <c r="M12" s="0"/>
      <c r="N12" s="0"/>
      <c r="O12" s="0"/>
      <c r="P12" s="0"/>
      <c r="Q12" s="6" t="s">
        <f>=Портфель!H8*Портфель!$Q$13</f>
      </c>
      <c r="R12" s="0" t="s">
        <v>7</v>
      </c>
      <c r="S12" s="0"/>
      <c r="T12" s="5" t="s">
        <f>=T9*(T10*T8/100-T7+T11)</f>
      </c>
      <c r="U12" s="0" t="s">
        <v>116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5" t="s">
        <f>=Q10*(Q11*Q9/100-Q8+Q12)</f>
      </c>
      <c r="R13" s="0" t="s">
        <v>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73</v>
      </c>
      <c r="B1" s="18" t="s">
        <v>0</v>
      </c>
      <c r="C1" s="18" t="s">
        <v>2</v>
      </c>
      <c r="D1" s="18" t="s">
        <v>117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118</v>
      </c>
      <c r="L1" s="18" t="s">
        <v>119</v>
      </c>
      <c r="M1" s="18" t="s">
        <v>19</v>
      </c>
      <c r="N1" s="18" t="s">
        <v>120</v>
      </c>
    </row>
    <row collapsed="false" customFormat="false" customHeight="false" hidden="false" ht="12.1" outlineLevel="0" r="2">
      <c r="A2" s="21" t="n">
        <v>46127</v>
      </c>
      <c r="B2" s="22" t="s">
        <v>121</v>
      </c>
      <c r="C2" s="22" t="s">
        <v>80</v>
      </c>
      <c r="D2" s="22" t="s">
        <v>121</v>
      </c>
      <c r="E2" s="22" t="s">
        <v>121</v>
      </c>
      <c r="F2" s="22" t="s">
        <v>19</v>
      </c>
      <c r="G2" s="23" t="n">
        <v>1</v>
      </c>
      <c r="H2" s="24" t="n">
        <v>40000</v>
      </c>
      <c r="I2" s="24" t="n">
        <v>40000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46127.354293981</v>
      </c>
      <c r="B3" s="16" t="s">
        <v>43</v>
      </c>
      <c r="C3" s="16" t="s">
        <v>122</v>
      </c>
      <c r="D3" s="16" t="s">
        <v>87</v>
      </c>
      <c r="E3" s="16" t="s">
        <v>27</v>
      </c>
      <c r="F3" s="16" t="s">
        <v>19</v>
      </c>
      <c r="G3" s="7" t="n">
        <v>40</v>
      </c>
      <c r="H3" s="6" t="n">
        <v>92.06</v>
      </c>
      <c r="I3" s="6" t="n">
        <v>-36824</v>
      </c>
      <c r="J3" s="6" t="n">
        <v>-2507.2</v>
      </c>
      <c r="K3" s="6" t="n">
        <v>-110.47</v>
      </c>
      <c r="L3" s="6" t="n">
        <v>-3.13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46127.469444444</v>
      </c>
      <c r="B4" s="16" t="s">
        <v>16</v>
      </c>
      <c r="C4" s="16" t="s">
        <v>123</v>
      </c>
      <c r="D4" s="16" t="s">
        <v>87</v>
      </c>
      <c r="E4" s="16" t="s">
        <v>17</v>
      </c>
      <c r="F4" s="16" t="s">
        <v>19</v>
      </c>
      <c r="G4" s="7" t="n">
        <v>31</v>
      </c>
      <c r="H4" s="6" t="n">
        <v>17.39</v>
      </c>
      <c r="I4" s="6" t="n">
        <v>-539.09</v>
      </c>
      <c r="J4" s="6" t="n">
        <v>-0</v>
      </c>
      <c r="K4" s="6" t="n">
        <v>-0</v>
      </c>
      <c r="L4" s="6" t="n">
        <v>-0.11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46127.470983796</v>
      </c>
      <c r="B5" s="16" t="s">
        <v>21</v>
      </c>
      <c r="C5" s="16" t="s">
        <v>124</v>
      </c>
      <c r="D5" s="16" t="s">
        <v>87</v>
      </c>
      <c r="E5" s="16" t="s">
        <v>17</v>
      </c>
      <c r="F5" s="16" t="s">
        <v>19</v>
      </c>
      <c r="G5" s="7" t="n">
        <v>1</v>
      </c>
      <c r="H5" s="6" t="n">
        <v>10.067</v>
      </c>
      <c r="I5" s="6" t="n">
        <v>-10.07</v>
      </c>
      <c r="J5" s="6" t="n">
        <v>-0</v>
      </c>
      <c r="K5" s="6" t="n">
        <v>-0</v>
      </c>
      <c r="L5" s="6" t="n">
        <v>-0.02</v>
      </c>
      <c r="M5" s="6" t="s">
        <f>=I5+J5+K5+L5</f>
      </c>
      <c r="N5" s="16"/>
    </row>
    <row collapsed="false" customFormat="false" customHeight="false" hidden="false" ht="12.1" outlineLevel="0" r="6">
      <c r="A6" s="21" t="n">
        <v>46133</v>
      </c>
      <c r="B6" s="22" t="s">
        <v>125</v>
      </c>
      <c r="C6" s="22" t="s">
        <v>126</v>
      </c>
      <c r="D6" s="22" t="s">
        <v>125</v>
      </c>
      <c r="E6" s="22" t="s">
        <v>125</v>
      </c>
      <c r="F6" s="22" t="s">
        <v>19</v>
      </c>
      <c r="G6" s="23" t="n">
        <v>40</v>
      </c>
      <c r="H6" s="24" t="n">
        <v>64.82</v>
      </c>
      <c r="I6" s="24" t="n">
        <v>2592.8</v>
      </c>
      <c r="J6" s="24" t="n">
        <v>0</v>
      </c>
      <c r="K6" s="24" t="n">
        <v>0</v>
      </c>
      <c r="L6" s="24" t="n">
        <v>0</v>
      </c>
      <c r="M6" s="6" t="s">
        <f>=I6+J6+K6+L6</f>
      </c>
      <c r="N6" s="22" t="s">
        <v>127</v>
      </c>
    </row>
    <row collapsed="false" customFormat="false" customHeight="false" hidden="false" ht="12.1" outlineLevel="0" r="7">
      <c r="A7" s="20" t="n">
        <v>46134.719988426</v>
      </c>
      <c r="B7" s="16" t="s">
        <v>43</v>
      </c>
      <c r="C7" s="16" t="s">
        <v>122</v>
      </c>
      <c r="D7" s="16" t="s">
        <v>87</v>
      </c>
      <c r="E7" s="16" t="s">
        <v>27</v>
      </c>
      <c r="F7" s="16" t="s">
        <v>19</v>
      </c>
      <c r="G7" s="7" t="n">
        <v>2</v>
      </c>
      <c r="H7" s="6" t="n">
        <v>93.749</v>
      </c>
      <c r="I7" s="6" t="n">
        <v>-1874.98</v>
      </c>
      <c r="J7" s="6" t="n">
        <v>-0.72</v>
      </c>
      <c r="K7" s="6" t="n">
        <v>-5.62</v>
      </c>
      <c r="L7" s="6" t="n">
        <v>-0.16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46134.768657407</v>
      </c>
      <c r="B8" s="16" t="s">
        <v>16</v>
      </c>
      <c r="C8" s="16" t="s">
        <v>123</v>
      </c>
      <c r="D8" s="16" t="s">
        <v>87</v>
      </c>
      <c r="E8" s="16" t="s">
        <v>17</v>
      </c>
      <c r="F8" s="16" t="s">
        <v>19</v>
      </c>
      <c r="G8" s="7" t="n">
        <v>40</v>
      </c>
      <c r="H8" s="6" t="n">
        <v>17.425</v>
      </c>
      <c r="I8" s="6" t="n">
        <v>-697</v>
      </c>
      <c r="J8" s="6" t="n">
        <v>-0</v>
      </c>
      <c r="K8" s="6" t="n">
        <v>-0</v>
      </c>
      <c r="L8" s="6" t="n">
        <v>-0.14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46134.768969907</v>
      </c>
      <c r="B9" s="16" t="s">
        <v>21</v>
      </c>
      <c r="C9" s="16" t="s">
        <v>124</v>
      </c>
      <c r="D9" s="16" t="s">
        <v>87</v>
      </c>
      <c r="E9" s="16" t="s">
        <v>17</v>
      </c>
      <c r="F9" s="16" t="s">
        <v>19</v>
      </c>
      <c r="G9" s="7" t="n">
        <v>1</v>
      </c>
      <c r="H9" s="6" t="n">
        <v>10.083</v>
      </c>
      <c r="I9" s="6" t="n">
        <v>-10.08</v>
      </c>
      <c r="J9" s="6" t="n">
        <v>-0</v>
      </c>
      <c r="K9" s="6" t="n">
        <v>-0</v>
      </c>
      <c r="L9" s="6" t="n">
        <v>-0.02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46141.573668981</v>
      </c>
      <c r="B10" s="16" t="s">
        <v>21</v>
      </c>
      <c r="C10" s="16" t="s">
        <v>124</v>
      </c>
      <c r="D10" s="16" t="s">
        <v>87</v>
      </c>
      <c r="E10" s="16" t="s">
        <v>17</v>
      </c>
      <c r="F10" s="16" t="s">
        <v>19</v>
      </c>
      <c r="G10" s="7" t="n">
        <v>1</v>
      </c>
      <c r="H10" s="6" t="n">
        <v>9.86</v>
      </c>
      <c r="I10" s="6" t="n">
        <v>-9.86</v>
      </c>
      <c r="J10" s="6" t="n">
        <v>-0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1" t="n">
        <v>46157</v>
      </c>
      <c r="B11" s="22" t="s">
        <v>121</v>
      </c>
      <c r="C11" s="22" t="s">
        <v>80</v>
      </c>
      <c r="D11" s="22" t="s">
        <v>121</v>
      </c>
      <c r="E11" s="22" t="s">
        <v>121</v>
      </c>
      <c r="F11" s="22" t="s">
        <v>19</v>
      </c>
      <c r="G11" s="23" t="n">
        <v>1</v>
      </c>
      <c r="H11" s="24" t="n">
        <v>21500</v>
      </c>
      <c r="I11" s="24" t="n">
        <v>21500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46157.342650463</v>
      </c>
      <c r="B12" s="16" t="s">
        <v>39</v>
      </c>
      <c r="C12" s="16" t="s">
        <v>128</v>
      </c>
      <c r="D12" s="16" t="s">
        <v>87</v>
      </c>
      <c r="E12" s="16" t="s">
        <v>27</v>
      </c>
      <c r="F12" s="16" t="s">
        <v>19</v>
      </c>
      <c r="G12" s="7" t="n">
        <v>3</v>
      </c>
      <c r="H12" s="6" t="n">
        <v>88.598</v>
      </c>
      <c r="I12" s="6" t="n">
        <v>-2657.94</v>
      </c>
      <c r="J12" s="6" t="n">
        <v>-53.25</v>
      </c>
      <c r="K12" s="6" t="n">
        <v>-7.97</v>
      </c>
      <c r="L12" s="6" t="n">
        <v>-0.23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46157.342650463</v>
      </c>
      <c r="B13" s="16" t="s">
        <v>39</v>
      </c>
      <c r="C13" s="16" t="s">
        <v>128</v>
      </c>
      <c r="D13" s="16" t="s">
        <v>87</v>
      </c>
      <c r="E13" s="16" t="s">
        <v>27</v>
      </c>
      <c r="F13" s="16" t="s">
        <v>19</v>
      </c>
      <c r="G13" s="7" t="n">
        <v>20</v>
      </c>
      <c r="H13" s="6" t="n">
        <v>88.599</v>
      </c>
      <c r="I13" s="6" t="n">
        <v>-17719.8</v>
      </c>
      <c r="J13" s="6" t="n">
        <v>-355</v>
      </c>
      <c r="K13" s="6" t="n">
        <v>-53.16</v>
      </c>
      <c r="L13" s="6" t="n">
        <v>-1.51</v>
      </c>
      <c r="M13" s="6" t="s">
        <f>=I13+J13+K13+L13</f>
      </c>
      <c r="N13" s="16"/>
    </row>
    <row collapsed="false" customFormat="false" customHeight="false" hidden="false" ht="12.1" outlineLevel="0" r="14">
      <c r="A14" s="21" t="n">
        <v>46158</v>
      </c>
      <c r="B14" s="22" t="s">
        <v>121</v>
      </c>
      <c r="C14" s="22" t="s">
        <v>80</v>
      </c>
      <c r="D14" s="22" t="s">
        <v>121</v>
      </c>
      <c r="E14" s="22" t="s">
        <v>121</v>
      </c>
      <c r="F14" s="22" t="s">
        <v>19</v>
      </c>
      <c r="G14" s="23" t="n">
        <v>1</v>
      </c>
      <c r="H14" s="24" t="n">
        <v>20800</v>
      </c>
      <c r="I14" s="24" t="n">
        <v>20800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0" t="n">
        <v>46158.444756944</v>
      </c>
      <c r="B15" s="16" t="s">
        <v>39</v>
      </c>
      <c r="C15" s="16" t="s">
        <v>128</v>
      </c>
      <c r="D15" s="16" t="s">
        <v>87</v>
      </c>
      <c r="E15" s="16" t="s">
        <v>27</v>
      </c>
      <c r="F15" s="16" t="s">
        <v>19</v>
      </c>
      <c r="G15" s="7" t="n">
        <v>23</v>
      </c>
      <c r="H15" s="6" t="n">
        <v>88.625</v>
      </c>
      <c r="I15" s="6" t="n">
        <v>-20383.75</v>
      </c>
      <c r="J15" s="6" t="n">
        <v>-415.84</v>
      </c>
      <c r="K15" s="6" t="n">
        <v>-61.15</v>
      </c>
      <c r="L15" s="6" t="n">
        <v>-1.74</v>
      </c>
      <c r="M15" s="6" t="s">
        <f>=I15+J15+K15+L15</f>
      </c>
      <c r="N15" s="16"/>
    </row>
    <row collapsed="false" customFormat="false" customHeight="false" hidden="false" ht="12.1" outlineLevel="0" r="16">
      <c r="A16" s="21" t="n">
        <v>46166</v>
      </c>
      <c r="B16" s="22" t="s">
        <v>121</v>
      </c>
      <c r="C16" s="22" t="s">
        <v>80</v>
      </c>
      <c r="D16" s="22" t="s">
        <v>121</v>
      </c>
      <c r="E16" s="22" t="s">
        <v>121</v>
      </c>
      <c r="F16" s="22" t="s">
        <v>19</v>
      </c>
      <c r="G16" s="23" t="n">
        <v>1</v>
      </c>
      <c r="H16" s="24" t="n">
        <v>15000</v>
      </c>
      <c r="I16" s="24" t="n">
        <v>15000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46166.455844907</v>
      </c>
      <c r="B17" s="16" t="s">
        <v>43</v>
      </c>
      <c r="C17" s="16" t="s">
        <v>122</v>
      </c>
      <c r="D17" s="16" t="s">
        <v>87</v>
      </c>
      <c r="E17" s="16" t="s">
        <v>27</v>
      </c>
      <c r="F17" s="16" t="s">
        <v>19</v>
      </c>
      <c r="G17" s="7" t="n">
        <v>16</v>
      </c>
      <c r="H17" s="6" t="n">
        <v>92.559</v>
      </c>
      <c r="I17" s="6" t="n">
        <v>-14809.44</v>
      </c>
      <c r="J17" s="6" t="n">
        <v>-193.76</v>
      </c>
      <c r="K17" s="6" t="n">
        <v>-44.43</v>
      </c>
      <c r="L17" s="6" t="n">
        <v>-1.25</v>
      </c>
      <c r="M17" s="6" t="s">
        <f>=I17+J17+K17+L17</f>
      </c>
      <c r="N17" s="16"/>
    </row>
    <row collapsed="false" customFormat="false" customHeight="false" hidden="false" ht="12.1" outlineLevel="0" r="18">
      <c r="A18" s="21" t="n">
        <v>46169</v>
      </c>
      <c r="B18" s="22" t="s">
        <v>121</v>
      </c>
      <c r="C18" s="22" t="s">
        <v>80</v>
      </c>
      <c r="D18" s="22" t="s">
        <v>121</v>
      </c>
      <c r="E18" s="22" t="s">
        <v>121</v>
      </c>
      <c r="F18" s="22" t="s">
        <v>19</v>
      </c>
      <c r="G18" s="23" t="n">
        <v>1</v>
      </c>
      <c r="H18" s="24" t="n">
        <v>3500</v>
      </c>
      <c r="I18" s="24" t="n">
        <v>3500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0" t="n">
        <v>46169.462881944</v>
      </c>
      <c r="B19" s="16" t="s">
        <v>39</v>
      </c>
      <c r="C19" s="16" t="s">
        <v>128</v>
      </c>
      <c r="D19" s="16" t="s">
        <v>87</v>
      </c>
      <c r="E19" s="16" t="s">
        <v>27</v>
      </c>
      <c r="F19" s="16" t="s">
        <v>19</v>
      </c>
      <c r="G19" s="7" t="n">
        <v>4</v>
      </c>
      <c r="H19" s="6" t="n">
        <v>87.94</v>
      </c>
      <c r="I19" s="6" t="n">
        <v>-3517.6</v>
      </c>
      <c r="J19" s="6" t="n">
        <v>-84.16</v>
      </c>
      <c r="K19" s="6" t="n">
        <v>-10.55</v>
      </c>
      <c r="L19" s="6" t="n">
        <v>-0.3</v>
      </c>
      <c r="M19" s="6" t="s">
        <f>=I19+J19+K19+L19</f>
      </c>
      <c r="N19" s="16"/>
    </row>
    <row collapsed="false" customFormat="false" customHeight="false" hidden="false" ht="12.1" outlineLevel="0" r="20">
      <c r="A20" s="21" t="n">
        <v>46172</v>
      </c>
      <c r="B20" s="22" t="s">
        <v>121</v>
      </c>
      <c r="C20" s="22" t="s">
        <v>80</v>
      </c>
      <c r="D20" s="22" t="s">
        <v>121</v>
      </c>
      <c r="E20" s="22" t="s">
        <v>121</v>
      </c>
      <c r="F20" s="22" t="s">
        <v>19</v>
      </c>
      <c r="G20" s="23" t="n">
        <v>1</v>
      </c>
      <c r="H20" s="24" t="n">
        <v>455200</v>
      </c>
      <c r="I20" s="24" t="n">
        <v>455200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</row>
    <row collapsed="false" customFormat="false" customHeight="false" hidden="false" ht="12.1" outlineLevel="0" r="21">
      <c r="A21" s="20" t="n">
        <v>46172.464525463</v>
      </c>
      <c r="B21" s="16" t="s">
        <v>39</v>
      </c>
      <c r="C21" s="16" t="s">
        <v>128</v>
      </c>
      <c r="D21" s="16" t="s">
        <v>87</v>
      </c>
      <c r="E21" s="16" t="s">
        <v>27</v>
      </c>
      <c r="F21" s="16" t="s">
        <v>19</v>
      </c>
      <c r="G21" s="7" t="n">
        <v>42</v>
      </c>
      <c r="H21" s="6" t="n">
        <v>88.038</v>
      </c>
      <c r="I21" s="6" t="n">
        <v>-36975.96</v>
      </c>
      <c r="J21" s="6" t="n">
        <v>-952.98</v>
      </c>
      <c r="K21" s="6" t="n">
        <v>-110.93</v>
      </c>
      <c r="L21" s="6" t="n">
        <v>-5.55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46172.464884259</v>
      </c>
      <c r="B22" s="16" t="s">
        <v>43</v>
      </c>
      <c r="C22" s="16" t="s">
        <v>122</v>
      </c>
      <c r="D22" s="16" t="s">
        <v>87</v>
      </c>
      <c r="E22" s="16" t="s">
        <v>27</v>
      </c>
      <c r="F22" s="16" t="s">
        <v>19</v>
      </c>
      <c r="G22" s="7" t="n">
        <v>30</v>
      </c>
      <c r="H22" s="6" t="n">
        <v>92.18</v>
      </c>
      <c r="I22" s="6" t="n">
        <v>-27654</v>
      </c>
      <c r="J22" s="6" t="n">
        <v>-438</v>
      </c>
      <c r="K22" s="6" t="n">
        <v>-82.96</v>
      </c>
      <c r="L22" s="6" t="n">
        <v>-4.15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46172.46556713</v>
      </c>
      <c r="B23" s="16" t="s">
        <v>26</v>
      </c>
      <c r="C23" s="16" t="s">
        <v>129</v>
      </c>
      <c r="D23" s="16" t="s">
        <v>87</v>
      </c>
      <c r="E23" s="16" t="s">
        <v>27</v>
      </c>
      <c r="F23" s="16" t="s">
        <v>19</v>
      </c>
      <c r="G23" s="7" t="n">
        <v>180</v>
      </c>
      <c r="H23" s="6" t="n">
        <v>59.619</v>
      </c>
      <c r="I23" s="6" t="n">
        <v>-107314.2</v>
      </c>
      <c r="J23" s="6" t="n">
        <v>-3760.2</v>
      </c>
      <c r="K23" s="6" t="n">
        <v>-321.94</v>
      </c>
      <c r="L23" s="6" t="n">
        <v>-16.1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46172.466377315</v>
      </c>
      <c r="B24" s="16" t="s">
        <v>31</v>
      </c>
      <c r="C24" s="16" t="s">
        <v>130</v>
      </c>
      <c r="D24" s="16" t="s">
        <v>87</v>
      </c>
      <c r="E24" s="16" t="s">
        <v>27</v>
      </c>
      <c r="F24" s="16" t="s">
        <v>19</v>
      </c>
      <c r="G24" s="7" t="n">
        <v>155</v>
      </c>
      <c r="H24" s="6" t="n">
        <v>61.575</v>
      </c>
      <c r="I24" s="6" t="n">
        <v>-95441.25</v>
      </c>
      <c r="J24" s="6" t="n">
        <v>-3299.95</v>
      </c>
      <c r="K24" s="6" t="n">
        <v>-286.33</v>
      </c>
      <c r="L24" s="6" t="n">
        <v>-14.31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46172.467094907</v>
      </c>
      <c r="B25" s="16" t="s">
        <v>47</v>
      </c>
      <c r="C25" s="16" t="s">
        <v>131</v>
      </c>
      <c r="D25" s="16" t="s">
        <v>87</v>
      </c>
      <c r="E25" s="16" t="s">
        <v>27</v>
      </c>
      <c r="F25" s="16" t="s">
        <v>19</v>
      </c>
      <c r="G25" s="7" t="n">
        <v>90</v>
      </c>
      <c r="H25" s="6" t="n">
        <v>88.004</v>
      </c>
      <c r="I25" s="6" t="n">
        <v>-79203.6</v>
      </c>
      <c r="J25" s="6" t="n">
        <v>-5466.6</v>
      </c>
      <c r="K25" s="6" t="n">
        <v>-237.61</v>
      </c>
      <c r="L25" s="6" t="n">
        <v>-11.88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46172.467673611</v>
      </c>
      <c r="B26" s="16" t="s">
        <v>35</v>
      </c>
      <c r="C26" s="16" t="s">
        <v>132</v>
      </c>
      <c r="D26" s="16" t="s">
        <v>87</v>
      </c>
      <c r="E26" s="16" t="s">
        <v>27</v>
      </c>
      <c r="F26" s="16" t="s">
        <v>19</v>
      </c>
      <c r="G26" s="7" t="n">
        <v>92</v>
      </c>
      <c r="H26" s="6" t="n">
        <v>87.478</v>
      </c>
      <c r="I26" s="6" t="n">
        <v>-80479.76</v>
      </c>
      <c r="J26" s="6" t="n">
        <v>-4840.12</v>
      </c>
      <c r="K26" s="6" t="n">
        <v>-241.44</v>
      </c>
      <c r="L26" s="6" t="n">
        <v>-12.07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46172.468356481</v>
      </c>
      <c r="B27" s="16" t="s">
        <v>31</v>
      </c>
      <c r="C27" s="16" t="s">
        <v>130</v>
      </c>
      <c r="D27" s="16" t="s">
        <v>87</v>
      </c>
      <c r="E27" s="16" t="s">
        <v>27</v>
      </c>
      <c r="F27" s="16" t="s">
        <v>19</v>
      </c>
      <c r="G27" s="7" t="n">
        <v>2</v>
      </c>
      <c r="H27" s="6" t="n">
        <v>61.575</v>
      </c>
      <c r="I27" s="6" t="n">
        <v>-1231.5</v>
      </c>
      <c r="J27" s="6" t="n">
        <v>-42.58</v>
      </c>
      <c r="K27" s="6" t="n">
        <v>-3.69</v>
      </c>
      <c r="L27" s="6" t="n">
        <v>-0.19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46172.468761574</v>
      </c>
      <c r="B28" s="16" t="s">
        <v>26</v>
      </c>
      <c r="C28" s="16" t="s">
        <v>129</v>
      </c>
      <c r="D28" s="16" t="s">
        <v>87</v>
      </c>
      <c r="E28" s="16" t="s">
        <v>27</v>
      </c>
      <c r="F28" s="16" t="s">
        <v>19</v>
      </c>
      <c r="G28" s="7" t="n">
        <v>2</v>
      </c>
      <c r="H28" s="6" t="n">
        <v>59.618</v>
      </c>
      <c r="I28" s="6" t="n">
        <v>-1192.36</v>
      </c>
      <c r="J28" s="6" t="n">
        <v>-41.78</v>
      </c>
      <c r="K28" s="6" t="n">
        <v>-3.58</v>
      </c>
      <c r="L28" s="6" t="n">
        <v>-0.18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46172.469143519</v>
      </c>
      <c r="B29" s="16" t="s">
        <v>39</v>
      </c>
      <c r="C29" s="16" t="s">
        <v>128</v>
      </c>
      <c r="D29" s="16" t="s">
        <v>87</v>
      </c>
      <c r="E29" s="16" t="s">
        <v>27</v>
      </c>
      <c r="F29" s="16" t="s">
        <v>19</v>
      </c>
      <c r="G29" s="7" t="n">
        <v>2</v>
      </c>
      <c r="H29" s="6" t="n">
        <v>87.958</v>
      </c>
      <c r="I29" s="6" t="n">
        <v>-1759.16</v>
      </c>
      <c r="J29" s="6" t="n">
        <v>-45.38</v>
      </c>
      <c r="K29" s="6" t="n">
        <v>-5.28</v>
      </c>
      <c r="L29" s="6" t="n">
        <v>-0.26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46172.469456019</v>
      </c>
      <c r="B30" s="16" t="s">
        <v>47</v>
      </c>
      <c r="C30" s="16" t="s">
        <v>131</v>
      </c>
      <c r="D30" s="16" t="s">
        <v>87</v>
      </c>
      <c r="E30" s="16" t="s">
        <v>27</v>
      </c>
      <c r="F30" s="16" t="s">
        <v>19</v>
      </c>
      <c r="G30" s="7" t="n">
        <v>2</v>
      </c>
      <c r="H30" s="6" t="n">
        <v>87.925</v>
      </c>
      <c r="I30" s="6" t="n">
        <v>-1758.5</v>
      </c>
      <c r="J30" s="6" t="n">
        <v>-121.48</v>
      </c>
      <c r="K30" s="6" t="n">
        <v>-5.27</v>
      </c>
      <c r="L30" s="6" t="n">
        <v>-0.26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46172.470266204</v>
      </c>
      <c r="B31" s="16" t="s">
        <v>43</v>
      </c>
      <c r="C31" s="16" t="s">
        <v>122</v>
      </c>
      <c r="D31" s="16" t="s">
        <v>87</v>
      </c>
      <c r="E31" s="16" t="s">
        <v>27</v>
      </c>
      <c r="F31" s="16" t="s">
        <v>19</v>
      </c>
      <c r="G31" s="7" t="n">
        <v>2</v>
      </c>
      <c r="H31" s="6" t="n">
        <v>92.2</v>
      </c>
      <c r="I31" s="6" t="n">
        <v>-1844</v>
      </c>
      <c r="J31" s="6" t="n">
        <v>-29.2</v>
      </c>
      <c r="K31" s="6" t="n">
        <v>-5.53</v>
      </c>
      <c r="L31" s="6" t="n">
        <v>-0.28</v>
      </c>
      <c r="M31" s="6" t="s">
        <f>=I31+J31+K31+L31</f>
      </c>
      <c r="N31" s="16"/>
    </row>
    <row collapsed="false" customFormat="false" customHeight="false" hidden="false" ht="12.1" outlineLevel="0" r="32">
      <c r="A32" s="21" t="n">
        <v>46175</v>
      </c>
      <c r="B32" s="22" t="s">
        <v>125</v>
      </c>
      <c r="C32" s="22" t="s">
        <v>133</v>
      </c>
      <c r="D32" s="22" t="s">
        <v>125</v>
      </c>
      <c r="E32" s="22" t="s">
        <v>125</v>
      </c>
      <c r="F32" s="22" t="s">
        <v>19</v>
      </c>
      <c r="G32" s="23" t="n">
        <v>92</v>
      </c>
      <c r="H32" s="24" t="n">
        <v>61.08</v>
      </c>
      <c r="I32" s="24" t="n">
        <v>5619.36</v>
      </c>
      <c r="J32" s="24" t="n">
        <v>0</v>
      </c>
      <c r="K32" s="24" t="n">
        <v>0</v>
      </c>
      <c r="L32" s="24" t="n">
        <v>0</v>
      </c>
      <c r="M32" s="6" t="s">
        <f>=I32+J32+K32+L32</f>
      </c>
      <c r="N32" s="22" t="s">
        <v>127</v>
      </c>
    </row>
    <row collapsed="false" customFormat="false" customHeight="false" hidden="false" ht="12.1" outlineLevel="0" r="33">
      <c r="A33" s="21" t="n">
        <v>46177</v>
      </c>
      <c r="B33" s="22" t="s">
        <v>121</v>
      </c>
      <c r="C33" s="22" t="s">
        <v>80</v>
      </c>
      <c r="D33" s="22" t="s">
        <v>121</v>
      </c>
      <c r="E33" s="22" t="s">
        <v>121</v>
      </c>
      <c r="F33" s="22" t="s">
        <v>19</v>
      </c>
      <c r="G33" s="23" t="n">
        <v>1</v>
      </c>
      <c r="H33" s="24" t="n">
        <v>6000</v>
      </c>
      <c r="I33" s="24" t="n">
        <v>6000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1" t="n">
        <v>46183</v>
      </c>
      <c r="B34" s="22" t="s">
        <v>121</v>
      </c>
      <c r="C34" s="22" t="s">
        <v>80</v>
      </c>
      <c r="D34" s="22" t="s">
        <v>121</v>
      </c>
      <c r="E34" s="22" t="s">
        <v>121</v>
      </c>
      <c r="F34" s="22" t="s">
        <v>19</v>
      </c>
      <c r="G34" s="23" t="n">
        <v>1</v>
      </c>
      <c r="H34" s="24" t="n">
        <v>34000</v>
      </c>
      <c r="I34" s="24" t="n">
        <v>34000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0" t="n">
        <v>46183.461631944</v>
      </c>
      <c r="B35" s="16" t="s">
        <v>62</v>
      </c>
      <c r="C35" s="16" t="s">
        <v>134</v>
      </c>
      <c r="D35" s="16" t="s">
        <v>87</v>
      </c>
      <c r="E35" s="16" t="s">
        <v>27</v>
      </c>
      <c r="F35" s="16" t="s">
        <v>19</v>
      </c>
      <c r="G35" s="7" t="n">
        <v>7</v>
      </c>
      <c r="H35" s="6" t="n">
        <v>103.4</v>
      </c>
      <c r="I35" s="6" t="n">
        <v>-7238</v>
      </c>
      <c r="J35" s="6" t="n">
        <v>-186.41</v>
      </c>
      <c r="K35" s="6" t="n">
        <v>-21.71</v>
      </c>
      <c r="L35" s="6" t="n">
        <v>-0.61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46183.461631944</v>
      </c>
      <c r="B36" s="16" t="s">
        <v>62</v>
      </c>
      <c r="C36" s="16" t="s">
        <v>134</v>
      </c>
      <c r="D36" s="16" t="s">
        <v>87</v>
      </c>
      <c r="E36" s="16" t="s">
        <v>27</v>
      </c>
      <c r="F36" s="16" t="s">
        <v>19</v>
      </c>
      <c r="G36" s="7" t="n">
        <v>3</v>
      </c>
      <c r="H36" s="6" t="n">
        <v>103.41</v>
      </c>
      <c r="I36" s="6" t="n">
        <v>-3102.3</v>
      </c>
      <c r="J36" s="6" t="n">
        <v>-79.89</v>
      </c>
      <c r="K36" s="6" t="n">
        <v>-9.31</v>
      </c>
      <c r="L36" s="6" t="n">
        <v>-0.26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46183.463935185</v>
      </c>
      <c r="B37" s="16" t="s">
        <v>51</v>
      </c>
      <c r="C37" s="16" t="s">
        <v>135</v>
      </c>
      <c r="D37" s="16" t="s">
        <v>87</v>
      </c>
      <c r="E37" s="16" t="s">
        <v>27</v>
      </c>
      <c r="F37" s="16" t="s">
        <v>19</v>
      </c>
      <c r="G37" s="7" t="n">
        <v>10</v>
      </c>
      <c r="H37" s="6" t="n">
        <v>104.4</v>
      </c>
      <c r="I37" s="6" t="n">
        <v>-10440</v>
      </c>
      <c r="J37" s="6" t="n">
        <v>-96.4</v>
      </c>
      <c r="K37" s="6" t="n">
        <v>-31.32</v>
      </c>
      <c r="L37" s="6" t="n">
        <v>-0.89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46183.465219907</v>
      </c>
      <c r="B38" s="16" t="s">
        <v>59</v>
      </c>
      <c r="C38" s="16" t="s">
        <v>136</v>
      </c>
      <c r="D38" s="16" t="s">
        <v>87</v>
      </c>
      <c r="E38" s="16" t="s">
        <v>27</v>
      </c>
      <c r="F38" s="16" t="s">
        <v>19</v>
      </c>
      <c r="G38" s="7" t="n">
        <v>1</v>
      </c>
      <c r="H38" s="6" t="n">
        <v>100.87</v>
      </c>
      <c r="I38" s="6" t="n">
        <v>-1008.7</v>
      </c>
      <c r="J38" s="6" t="n">
        <v>-19.66</v>
      </c>
      <c r="K38" s="6" t="n">
        <v>-3.03</v>
      </c>
      <c r="L38" s="6" t="n">
        <v>-0.09</v>
      </c>
      <c r="M38" s="6" t="s">
        <f>=I38+J38+K38+L38</f>
      </c>
      <c r="N38" s="16"/>
    </row>
    <row collapsed="false" customFormat="false" customHeight="false" hidden="false" ht="12.1" outlineLevel="0" r="39">
      <c r="A39" s="20" t="n">
        <v>46183.465219907</v>
      </c>
      <c r="B39" s="16" t="s">
        <v>59</v>
      </c>
      <c r="C39" s="16" t="s">
        <v>136</v>
      </c>
      <c r="D39" s="16" t="s">
        <v>87</v>
      </c>
      <c r="E39" s="16" t="s">
        <v>27</v>
      </c>
      <c r="F39" s="16" t="s">
        <v>19</v>
      </c>
      <c r="G39" s="7" t="n">
        <v>9</v>
      </c>
      <c r="H39" s="6" t="n">
        <v>100.89</v>
      </c>
      <c r="I39" s="6" t="n">
        <v>-9080.1</v>
      </c>
      <c r="J39" s="6" t="n">
        <v>-176.94</v>
      </c>
      <c r="K39" s="6" t="n">
        <v>-27.24</v>
      </c>
      <c r="L39" s="6" t="n">
        <v>-0.77</v>
      </c>
      <c r="M39" s="6" t="s">
        <f>=I39+J39+K39+L39</f>
      </c>
      <c r="N39" s="16"/>
    </row>
    <row collapsed="false" customFormat="false" customHeight="false" hidden="false" ht="12.1" outlineLevel="0" r="40">
      <c r="A40" s="20" t="n">
        <v>46183.582881944</v>
      </c>
      <c r="B40" s="16" t="s">
        <v>55</v>
      </c>
      <c r="C40" s="16" t="s">
        <v>137</v>
      </c>
      <c r="D40" s="16" t="s">
        <v>87</v>
      </c>
      <c r="E40" s="16" t="s">
        <v>27</v>
      </c>
      <c r="F40" s="16" t="s">
        <v>19</v>
      </c>
      <c r="G40" s="7" t="n">
        <v>13</v>
      </c>
      <c r="H40" s="6" t="n">
        <v>104</v>
      </c>
      <c r="I40" s="6" t="n">
        <v>-13520</v>
      </c>
      <c r="J40" s="6" t="n">
        <v>-60.58</v>
      </c>
      <c r="K40" s="6" t="n">
        <v>-40.56</v>
      </c>
      <c r="L40" s="6" t="n">
        <v>-1.15</v>
      </c>
      <c r="M40" s="6" t="s">
        <f>=I40+J40+K40+L40</f>
      </c>
      <c r="N40" s="16"/>
    </row>
    <row collapsed="false" customFormat="false" customHeight="false" hidden="false" ht="12.1" outlineLevel="0" r="41">
      <c r="A41" s="20" t="n">
        <v>46183.584027778</v>
      </c>
      <c r="B41" s="16" t="s">
        <v>16</v>
      </c>
      <c r="C41" s="16" t="s">
        <v>123</v>
      </c>
      <c r="D41" s="16" t="s">
        <v>87</v>
      </c>
      <c r="E41" s="16" t="s">
        <v>17</v>
      </c>
      <c r="F41" s="16" t="s">
        <v>19</v>
      </c>
      <c r="G41" s="7" t="n">
        <v>46</v>
      </c>
      <c r="H41" s="6" t="n">
        <v>17.745</v>
      </c>
      <c r="I41" s="6" t="n">
        <v>-816.27</v>
      </c>
      <c r="J41" s="6" t="n">
        <v>-0</v>
      </c>
      <c r="K41" s="6" t="n">
        <v>-0</v>
      </c>
      <c r="L41" s="6" t="n">
        <v>-0.16</v>
      </c>
      <c r="M41" s="6" t="s">
        <f>=I41+J41+K41+L41</f>
      </c>
      <c r="N41" s="16"/>
    </row>
    <row collapsed="false" customFormat="false" customHeight="false" hidden="false" ht="12.1" outlineLevel="0" r="42">
      <c r="A42" s="20" t="n">
        <v>46183.584259259</v>
      </c>
      <c r="B42" s="16" t="s">
        <v>16</v>
      </c>
      <c r="C42" s="16" t="s">
        <v>123</v>
      </c>
      <c r="D42" s="16" t="s">
        <v>87</v>
      </c>
      <c r="E42" s="16" t="s">
        <v>17</v>
      </c>
      <c r="F42" s="16" t="s">
        <v>19</v>
      </c>
      <c r="G42" s="7" t="n">
        <v>1</v>
      </c>
      <c r="H42" s="6" t="n">
        <v>17.745</v>
      </c>
      <c r="I42" s="6" t="n">
        <v>-17.75</v>
      </c>
      <c r="J42" s="6" t="n">
        <v>-0</v>
      </c>
      <c r="K42" s="6" t="n">
        <v>-0</v>
      </c>
      <c r="L42" s="6" t="n">
        <v>-0.02</v>
      </c>
      <c r="M42" s="6" t="s">
        <f>=I42+J42+K42+L42</f>
      </c>
      <c r="N42" s="16"/>
    </row>
    <row collapsed="false" customFormat="false" customHeight="false" hidden="false" ht="12.1" outlineLevel="0" r="43">
      <c r="A43" s="21" t="n">
        <v>46184</v>
      </c>
      <c r="B43" s="22" t="s">
        <v>125</v>
      </c>
      <c r="C43" s="22" t="s">
        <v>138</v>
      </c>
      <c r="D43" s="22" t="s">
        <v>125</v>
      </c>
      <c r="E43" s="22" t="s">
        <v>125</v>
      </c>
      <c r="F43" s="22" t="s">
        <v>19</v>
      </c>
      <c r="G43" s="23" t="n">
        <v>10</v>
      </c>
      <c r="H43" s="24" t="n">
        <v>20.34</v>
      </c>
      <c r="I43" s="24" t="n">
        <v>203.4</v>
      </c>
      <c r="J43" s="24" t="n">
        <v>0</v>
      </c>
      <c r="K43" s="24" t="n">
        <v>0</v>
      </c>
      <c r="L43" s="24" t="n">
        <v>0</v>
      </c>
      <c r="M43" s="6" t="s">
        <f>=I43+J43+K43+L43</f>
      </c>
      <c r="N43" s="22" t="s">
        <v>127</v>
      </c>
    </row>
    <row collapsed="false" customFormat="false" customHeight="false" hidden="false" ht="12.1" outlineLevel="0" r="44">
      <c r="A44" s="21" t="n">
        <v>46192</v>
      </c>
      <c r="B44" s="22" t="s">
        <v>125</v>
      </c>
      <c r="C44" s="22" t="s">
        <v>139</v>
      </c>
      <c r="D44" s="22" t="s">
        <v>125</v>
      </c>
      <c r="E44" s="22" t="s">
        <v>125</v>
      </c>
      <c r="F44" s="22" t="s">
        <v>19</v>
      </c>
      <c r="G44" s="23" t="n">
        <v>10</v>
      </c>
      <c r="H44" s="24" t="n">
        <v>13.77</v>
      </c>
      <c r="I44" s="24" t="n">
        <v>137.7</v>
      </c>
      <c r="J44" s="24" t="n">
        <v>0</v>
      </c>
      <c r="K44" s="24" t="n">
        <v>0</v>
      </c>
      <c r="L44" s="24" t="n">
        <v>0</v>
      </c>
      <c r="M44" s="6" t="s">
        <f>=I44+J44+K44+L44</f>
      </c>
      <c r="N44" s="22" t="s">
        <v>127</v>
      </c>
    </row>
    <row collapsed="false" customFormat="false" customHeight="false" hidden="false" ht="12.1" outlineLevel="0" r="45">
      <c r="A45" s="21" t="n">
        <v>46196</v>
      </c>
      <c r="B45" s="22" t="s">
        <v>125</v>
      </c>
      <c r="C45" s="22" t="s">
        <v>140</v>
      </c>
      <c r="D45" s="22" t="s">
        <v>125</v>
      </c>
      <c r="E45" s="22" t="s">
        <v>125</v>
      </c>
      <c r="F45" s="22" t="s">
        <v>19</v>
      </c>
      <c r="G45" s="23" t="n">
        <v>92</v>
      </c>
      <c r="H45" s="24" t="n">
        <v>59.84</v>
      </c>
      <c r="I45" s="24" t="n">
        <v>5505.28</v>
      </c>
      <c r="J45" s="24" t="n">
        <v>0</v>
      </c>
      <c r="K45" s="24" t="n">
        <v>0</v>
      </c>
      <c r="L45" s="24" t="n">
        <v>0</v>
      </c>
      <c r="M45" s="6" t="s">
        <f>=I45+J45+K45+L45</f>
      </c>
      <c r="N45" s="22" t="s">
        <v>127</v>
      </c>
    </row>
    <row collapsed="false" customFormat="false" customHeight="false" hidden="false" ht="12.1" outlineLevel="0" r="46">
      <c r="A46" s="20" t="n">
        <v>46197.703564815</v>
      </c>
      <c r="B46" s="16" t="s">
        <v>35</v>
      </c>
      <c r="C46" s="16" t="s">
        <v>132</v>
      </c>
      <c r="D46" s="16" t="s">
        <v>87</v>
      </c>
      <c r="E46" s="16" t="s">
        <v>27</v>
      </c>
      <c r="F46" s="16" t="s">
        <v>19</v>
      </c>
      <c r="G46" s="7" t="n">
        <v>6</v>
      </c>
      <c r="H46" s="6" t="n">
        <v>84.26</v>
      </c>
      <c r="I46" s="6" t="n">
        <v>-5055.6</v>
      </c>
      <c r="J46" s="6" t="n">
        <v>-1.98</v>
      </c>
      <c r="K46" s="6" t="n">
        <v>-15.17</v>
      </c>
      <c r="L46" s="6" t="n">
        <v>-0.43</v>
      </c>
      <c r="M46" s="6" t="s">
        <f>=I46+J46+K46+L46</f>
      </c>
      <c r="N46" s="16"/>
    </row>
    <row collapsed="false" customFormat="false" customHeight="false" hidden="false" ht="12.1" outlineLevel="0" r="47">
      <c r="A47" s="20" t="n">
        <v>46197.703819444</v>
      </c>
      <c r="B47" s="16" t="s">
        <v>26</v>
      </c>
      <c r="C47" s="16" t="s">
        <v>129</v>
      </c>
      <c r="D47" s="16" t="s">
        <v>87</v>
      </c>
      <c r="E47" s="16" t="s">
        <v>27</v>
      </c>
      <c r="F47" s="16" t="s">
        <v>19</v>
      </c>
      <c r="G47" s="7" t="n">
        <v>1</v>
      </c>
      <c r="H47" s="6" t="n">
        <v>57.255</v>
      </c>
      <c r="I47" s="6" t="n">
        <v>-572.55</v>
      </c>
      <c r="J47" s="6" t="n">
        <v>-24.74</v>
      </c>
      <c r="K47" s="6" t="n">
        <v>-1.71</v>
      </c>
      <c r="L47" s="6" t="n">
        <v>-0.05</v>
      </c>
      <c r="M47" s="6" t="s">
        <f>=I47+J47+K47+L47</f>
      </c>
      <c r="N47" s="16"/>
    </row>
    <row collapsed="false" customFormat="false" customHeight="false" hidden="false" ht="12.1" outlineLevel="0" r="48">
      <c r="A48" s="21" t="n">
        <v>46203</v>
      </c>
      <c r="B48" s="22" t="s">
        <v>125</v>
      </c>
      <c r="C48" s="22" t="s">
        <v>141</v>
      </c>
      <c r="D48" s="22" t="s">
        <v>125</v>
      </c>
      <c r="E48" s="22" t="s">
        <v>125</v>
      </c>
      <c r="F48" s="22" t="s">
        <v>19</v>
      </c>
      <c r="G48" s="23" t="n">
        <v>13</v>
      </c>
      <c r="H48" s="24" t="n">
        <v>13.97</v>
      </c>
      <c r="I48" s="24" t="n">
        <v>181.61</v>
      </c>
      <c r="J48" s="24" t="n">
        <v>0</v>
      </c>
      <c r="K48" s="24" t="n">
        <v>0</v>
      </c>
      <c r="L48" s="24" t="n">
        <v>0</v>
      </c>
      <c r="M48" s="6" t="s">
        <f>=I48+J48+K48+L48</f>
      </c>
      <c r="N48" s="22" t="s">
        <v>127</v>
      </c>
    </row>
    <row collapsed="false" customFormat="false" customHeight="false" hidden="false" ht="12.1" outlineLevel="0" r="49">
      <c r="A49" s="21" t="n">
        <v>46204</v>
      </c>
      <c r="B49" s="22" t="s">
        <v>121</v>
      </c>
      <c r="C49" s="22" t="s">
        <v>80</v>
      </c>
      <c r="D49" s="22" t="s">
        <v>121</v>
      </c>
      <c r="E49" s="22" t="s">
        <v>121</v>
      </c>
      <c r="F49" s="22" t="s">
        <v>19</v>
      </c>
      <c r="G49" s="23" t="n">
        <v>1</v>
      </c>
      <c r="H49" s="24" t="n">
        <v>10000</v>
      </c>
      <c r="I49" s="24" t="n">
        <v>10000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2"/>
    </row>
    <row collapsed="false" customFormat="false" customHeight="false" hidden="false" ht="12.1" outlineLevel="0" r="50">
      <c r="A50" s="20" t="n">
        <v>46204.484027778</v>
      </c>
      <c r="B50" s="16" t="s">
        <v>35</v>
      </c>
      <c r="C50" s="16" t="s">
        <v>132</v>
      </c>
      <c r="D50" s="16" t="s">
        <v>87</v>
      </c>
      <c r="E50" s="16" t="s">
        <v>27</v>
      </c>
      <c r="F50" s="16" t="s">
        <v>19</v>
      </c>
      <c r="G50" s="7" t="n">
        <v>12</v>
      </c>
      <c r="H50" s="6" t="n">
        <v>81.75</v>
      </c>
      <c r="I50" s="6" t="n">
        <v>-9810</v>
      </c>
      <c r="J50" s="6" t="n">
        <v>-31.56</v>
      </c>
      <c r="K50" s="6" t="n">
        <v>-29.43</v>
      </c>
      <c r="L50" s="6" t="n">
        <v>-1.48</v>
      </c>
      <c r="M50" s="6" t="s">
        <f>=I50+J50+K50+L50</f>
      </c>
      <c r="N50" s="16"/>
    </row>
    <row collapsed="false" customFormat="false" customHeight="false" hidden="false" ht="12.1" outlineLevel="0" r="51">
      <c r="A51" s="21" t="n">
        <v>46214</v>
      </c>
      <c r="B51" s="22" t="s">
        <v>125</v>
      </c>
      <c r="C51" s="22" t="s">
        <v>138</v>
      </c>
      <c r="D51" s="22" t="s">
        <v>125</v>
      </c>
      <c r="E51" s="22" t="s">
        <v>125</v>
      </c>
      <c r="F51" s="22" t="s">
        <v>19</v>
      </c>
      <c r="G51" s="23" t="n">
        <v>10</v>
      </c>
      <c r="H51" s="24" t="n">
        <v>20.34</v>
      </c>
      <c r="I51" s="24" t="n">
        <v>203.4</v>
      </c>
      <c r="J51" s="24" t="n">
        <v>0</v>
      </c>
      <c r="K51" s="24" t="n">
        <v>0</v>
      </c>
      <c r="L51" s="24" t="n">
        <v>0</v>
      </c>
      <c r="M51" s="6" t="s">
        <f>=I51+J51+K51+L51</f>
      </c>
      <c r="N51" s="22" t="s">
        <v>127</v>
      </c>
    </row>
    <row collapsed="false" customFormat="false" customHeight="false" hidden="false" ht="12.1" outlineLevel="0" r="52">
      <c r="A52" s="21" t="n">
        <v>46219</v>
      </c>
      <c r="B52" s="22" t="s">
        <v>121</v>
      </c>
      <c r="C52" s="22" t="s">
        <v>80</v>
      </c>
      <c r="D52" s="22" t="s">
        <v>121</v>
      </c>
      <c r="E52" s="22" t="s">
        <v>121</v>
      </c>
      <c r="F52" s="22" t="s">
        <v>19</v>
      </c>
      <c r="G52" s="23" t="n">
        <v>1</v>
      </c>
      <c r="H52" s="24" t="n">
        <v>10000</v>
      </c>
      <c r="I52" s="24" t="n">
        <v>10000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0" t="n">
        <v>46219.686527778</v>
      </c>
      <c r="B53" s="16" t="s">
        <v>35</v>
      </c>
      <c r="C53" s="16" t="s">
        <v>132</v>
      </c>
      <c r="D53" s="16" t="s">
        <v>87</v>
      </c>
      <c r="E53" s="16" t="s">
        <v>27</v>
      </c>
      <c r="F53" s="16" t="s">
        <v>19</v>
      </c>
      <c r="G53" s="7" t="n">
        <v>13</v>
      </c>
      <c r="H53" s="6" t="n">
        <v>79.7</v>
      </c>
      <c r="I53" s="6" t="n">
        <v>-10361</v>
      </c>
      <c r="J53" s="6" t="n">
        <v>-98.28</v>
      </c>
      <c r="K53" s="6" t="n">
        <v>-31.08</v>
      </c>
      <c r="L53" s="6" t="n">
        <v>-0.88</v>
      </c>
      <c r="M53" s="6" t="s">
        <f>=I53+J53+K53+L53</f>
      </c>
      <c r="N53" s="16"/>
    </row>
    <row collapsed="false" customFormat="false" customHeight="false" hidden="false" ht="12.1" outlineLevel="0" r="54">
      <c r="A54" s="21" t="n">
        <v>46220</v>
      </c>
      <c r="B54" s="22" t="s">
        <v>125</v>
      </c>
      <c r="C54" s="22" t="s">
        <v>142</v>
      </c>
      <c r="D54" s="22" t="s">
        <v>125</v>
      </c>
      <c r="E54" s="22" t="s">
        <v>125</v>
      </c>
      <c r="F54" s="22" t="s">
        <v>19</v>
      </c>
      <c r="G54" s="23" t="n">
        <v>10</v>
      </c>
      <c r="H54" s="24" t="n">
        <v>44.88</v>
      </c>
      <c r="I54" s="24" t="n">
        <v>448.8</v>
      </c>
      <c r="J54" s="24" t="n">
        <v>0</v>
      </c>
      <c r="K54" s="24" t="n">
        <v>0</v>
      </c>
      <c r="L54" s="24" t="n">
        <v>0</v>
      </c>
      <c r="M54" s="6" t="s">
        <f>=I54+J54+K54+L54</f>
      </c>
      <c r="N54" s="22" t="s">
        <v>127</v>
      </c>
    </row>
    <row collapsed="false" customFormat="false" customHeight="false" hidden="false" ht="12.1" outlineLevel="0" r="55">
      <c r="A55" s="21" t="n">
        <v>46222</v>
      </c>
      <c r="B55" s="22" t="s">
        <v>125</v>
      </c>
      <c r="C55" s="22" t="s">
        <v>139</v>
      </c>
      <c r="D55" s="22" t="s">
        <v>125</v>
      </c>
      <c r="E55" s="22" t="s">
        <v>125</v>
      </c>
      <c r="F55" s="22" t="s">
        <v>19</v>
      </c>
      <c r="G55" s="23" t="n">
        <v>10</v>
      </c>
      <c r="H55" s="24" t="n">
        <v>13.77</v>
      </c>
      <c r="I55" s="24" t="n">
        <v>137.7</v>
      </c>
      <c r="J55" s="24" t="n">
        <v>0</v>
      </c>
      <c r="K55" s="24" t="n">
        <v>0</v>
      </c>
      <c r="L55" s="24" t="n">
        <v>0</v>
      </c>
      <c r="M55" s="6" t="s">
        <f>=I55+J55+K55+L55</f>
      </c>
      <c r="N55" s="22" t="s">
        <v>127</v>
      </c>
    </row>
    <row collapsed="false" customFormat="false" customHeight="false" hidden="false" ht="12.1" outlineLevel="0" r="56">
      <c r="A56" s="21" t="n">
        <v>46229</v>
      </c>
      <c r="B56" s="22" t="s">
        <v>121</v>
      </c>
      <c r="C56" s="22" t="s">
        <v>80</v>
      </c>
      <c r="D56" s="22" t="s">
        <v>121</v>
      </c>
      <c r="E56" s="22" t="s">
        <v>121</v>
      </c>
      <c r="F56" s="22" t="s">
        <v>19</v>
      </c>
      <c r="G56" s="23" t="n">
        <v>1</v>
      </c>
      <c r="H56" s="24" t="n">
        <v>10000</v>
      </c>
      <c r="I56" s="24" t="n">
        <v>10000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2"/>
    </row>
    <row collapsed="false" customFormat="false" customHeight="false" hidden="false" ht="12.1" outlineLevel="0" r="57">
      <c r="A57" s="20" t="n">
        <v>46229.489467593</v>
      </c>
      <c r="B57" s="16" t="s">
        <v>59</v>
      </c>
      <c r="C57" s="16" t="s">
        <v>136</v>
      </c>
      <c r="D57" s="16" t="s">
        <v>87</v>
      </c>
      <c r="E57" s="16" t="s">
        <v>27</v>
      </c>
      <c r="F57" s="16" t="s">
        <v>19</v>
      </c>
      <c r="G57" s="7" t="n">
        <v>5</v>
      </c>
      <c r="H57" s="6" t="n">
        <v>100.3</v>
      </c>
      <c r="I57" s="6" t="n">
        <v>-5015</v>
      </c>
      <c r="J57" s="6" t="n">
        <v>-54.25</v>
      </c>
      <c r="K57" s="6" t="n">
        <v>-15.05</v>
      </c>
      <c r="L57" s="6" t="n">
        <v>-0.43</v>
      </c>
      <c r="M57" s="6" t="s">
        <f>=I57+J57+K57+L57</f>
      </c>
      <c r="N57" s="16"/>
    </row>
    <row collapsed="false" customFormat="false" customHeight="false" hidden="false" ht="12.1" outlineLevel="0" r="58">
      <c r="A58" s="20" t="n">
        <v>46229.492511574</v>
      </c>
      <c r="B58" s="16" t="s">
        <v>51</v>
      </c>
      <c r="C58" s="16" t="s">
        <v>135</v>
      </c>
      <c r="D58" s="16" t="s">
        <v>87</v>
      </c>
      <c r="E58" s="16" t="s">
        <v>27</v>
      </c>
      <c r="F58" s="16" t="s">
        <v>19</v>
      </c>
      <c r="G58" s="7" t="n">
        <v>3</v>
      </c>
      <c r="H58" s="6" t="n">
        <v>102.5</v>
      </c>
      <c r="I58" s="6" t="n">
        <v>-3075</v>
      </c>
      <c r="J58" s="6" t="n">
        <v>-11.01</v>
      </c>
      <c r="K58" s="6" t="n">
        <v>-9.22</v>
      </c>
      <c r="L58" s="6" t="n">
        <v>-0.26</v>
      </c>
      <c r="M58" s="6" t="s">
        <f>=I58+J58+K58+L58</f>
      </c>
      <c r="N58" s="16"/>
    </row>
    <row collapsed="false" customFormat="false" customHeight="false" hidden="false" ht="12.1" outlineLevel="0" r="59">
      <c r="A59" s="20" t="n">
        <v>46229.510752315</v>
      </c>
      <c r="B59" s="16" t="s">
        <v>55</v>
      </c>
      <c r="C59" s="16" t="s">
        <v>137</v>
      </c>
      <c r="D59" s="16" t="s">
        <v>87</v>
      </c>
      <c r="E59" s="16" t="s">
        <v>27</v>
      </c>
      <c r="F59" s="16" t="s">
        <v>19</v>
      </c>
      <c r="G59" s="7" t="n">
        <v>2</v>
      </c>
      <c r="H59" s="6" t="n">
        <v>101.78</v>
      </c>
      <c r="I59" s="6" t="n">
        <v>-2035.6</v>
      </c>
      <c r="J59" s="6" t="n">
        <v>-25.16</v>
      </c>
      <c r="K59" s="6" t="n">
        <v>-6.11</v>
      </c>
      <c r="L59" s="6" t="n">
        <v>-0.17</v>
      </c>
      <c r="M59" s="6" t="s">
        <f>=I59+J59+K59+L59</f>
      </c>
      <c r="N59" s="16"/>
    </row>
    <row collapsed="false" customFormat="false" customHeight="false" hidden="false" ht="12.1" outlineLevel="0" r="60">
      <c r="A60" s="21" t="n">
        <v>46231</v>
      </c>
      <c r="B60" s="22" t="s">
        <v>125</v>
      </c>
      <c r="C60" s="22" t="s">
        <v>143</v>
      </c>
      <c r="D60" s="22" t="s">
        <v>125</v>
      </c>
      <c r="E60" s="22" t="s">
        <v>125</v>
      </c>
      <c r="F60" s="22" t="s">
        <v>19</v>
      </c>
      <c r="G60" s="23" t="n">
        <v>183</v>
      </c>
      <c r="H60" s="24" t="n">
        <v>30.42</v>
      </c>
      <c r="I60" s="24" t="n">
        <v>5566.86</v>
      </c>
      <c r="J60" s="24" t="n">
        <v>0</v>
      </c>
      <c r="K60" s="24" t="n">
        <v>0</v>
      </c>
      <c r="L60" s="24" t="n">
        <v>0</v>
      </c>
      <c r="M60" s="6" t="s">
        <f>=I60+J60+K60+L60</f>
      </c>
      <c r="N60" s="22" t="s">
        <v>127</v>
      </c>
    </row>
    <row collapsed="false" customFormat="false" customHeight="false" hidden="false" ht="12.1" outlineLevel="0" r="61">
      <c r="A61" s="20" t="n">
        <v>46232.557800926</v>
      </c>
      <c r="B61" s="16" t="s">
        <v>26</v>
      </c>
      <c r="C61" s="16" t="s">
        <v>129</v>
      </c>
      <c r="D61" s="16" t="s">
        <v>87</v>
      </c>
      <c r="E61" s="16" t="s">
        <v>27</v>
      </c>
      <c r="F61" s="16" t="s">
        <v>19</v>
      </c>
      <c r="G61" s="7" t="n">
        <v>7</v>
      </c>
      <c r="H61" s="6" t="n">
        <v>57.436</v>
      </c>
      <c r="I61" s="6" t="n">
        <v>-4020.52</v>
      </c>
      <c r="J61" s="6" t="n">
        <v>-1.19</v>
      </c>
      <c r="K61" s="6" t="n">
        <v>-12.06</v>
      </c>
      <c r="L61" s="6" t="n">
        <v>-0.35</v>
      </c>
      <c r="M61" s="6" t="s">
        <f>=I61+J61+K61+L61</f>
      </c>
      <c r="N61" s="16"/>
    </row>
    <row collapsed="false" customFormat="false" customHeight="false" hidden="false" ht="12.1" outlineLevel="0" r="62">
      <c r="A62" s="20" t="n">
        <v>46232.566296296</v>
      </c>
      <c r="B62" s="16" t="s">
        <v>51</v>
      </c>
      <c r="C62" s="16" t="s">
        <v>135</v>
      </c>
      <c r="D62" s="16" t="s">
        <v>87</v>
      </c>
      <c r="E62" s="16" t="s">
        <v>27</v>
      </c>
      <c r="F62" s="16" t="s">
        <v>19</v>
      </c>
      <c r="G62" s="7" t="n">
        <v>2</v>
      </c>
      <c r="H62" s="6" t="n">
        <v>102.71</v>
      </c>
      <c r="I62" s="6" t="n">
        <v>-2054.2</v>
      </c>
      <c r="J62" s="6" t="n">
        <v>-9.18</v>
      </c>
      <c r="K62" s="6" t="n">
        <v>-6.16</v>
      </c>
      <c r="L62" s="6" t="n">
        <v>-0.17</v>
      </c>
      <c r="M62" s="6" t="s">
        <f>=I62+J62+K62+L62</f>
      </c>
      <c r="N62" s="16"/>
    </row>
    <row collapsed="false" customFormat="false" customHeight="false" hidden="false" ht="12.1" outlineLevel="0" r="63">
      <c r="A63" s="21" t="n">
        <v>46233</v>
      </c>
      <c r="B63" s="22" t="s">
        <v>125</v>
      </c>
      <c r="C63" s="22" t="s">
        <v>144</v>
      </c>
      <c r="D63" s="22" t="s">
        <v>125</v>
      </c>
      <c r="E63" s="22" t="s">
        <v>125</v>
      </c>
      <c r="F63" s="22" t="s">
        <v>19</v>
      </c>
      <c r="G63" s="23" t="n">
        <v>15</v>
      </c>
      <c r="H63" s="24" t="n">
        <v>13.97</v>
      </c>
      <c r="I63" s="24" t="n">
        <v>209.55</v>
      </c>
      <c r="J63" s="24" t="n">
        <v>0</v>
      </c>
      <c r="K63" s="24" t="n">
        <v>0</v>
      </c>
      <c r="L63" s="24" t="n">
        <v>0</v>
      </c>
      <c r="M63" s="6" t="s">
        <f>=I63+J63+K63+L63</f>
      </c>
      <c r="N63" s="22" t="s">
        <v>127</v>
      </c>
    </row>
    <row collapsed="false" customFormat="false" customHeight="false" hidden="false" ht="12.1" outlineLevel="0" r="64">
      <c r="A64" s="21" t="n">
        <v>46244</v>
      </c>
      <c r="B64" s="22" t="s">
        <v>125</v>
      </c>
      <c r="C64" s="22" t="s">
        <v>145</v>
      </c>
      <c r="D64" s="22" t="s">
        <v>125</v>
      </c>
      <c r="E64" s="22" t="s">
        <v>125</v>
      </c>
      <c r="F64" s="22" t="s">
        <v>19</v>
      </c>
      <c r="G64" s="23" t="n">
        <v>15</v>
      </c>
      <c r="H64" s="24" t="n">
        <v>20.34</v>
      </c>
      <c r="I64" s="24" t="n">
        <v>305.1</v>
      </c>
      <c r="J64" s="24" t="n">
        <v>0</v>
      </c>
      <c r="K64" s="24" t="n">
        <v>0</v>
      </c>
      <c r="L64" s="24" t="n">
        <v>0</v>
      </c>
      <c r="M64" s="6" t="s">
        <f>=I64+J64+K64+L64</f>
      </c>
      <c r="N64" s="22" t="s">
        <v>127</v>
      </c>
    </row>
    <row collapsed="false" customFormat="false" customHeight="false" hidden="false" ht="12.1" outlineLevel="0" r="65">
      <c r="A65" s="21" t="n">
        <v>46245</v>
      </c>
      <c r="B65" s="22" t="s">
        <v>125</v>
      </c>
      <c r="C65" s="22" t="s">
        <v>146</v>
      </c>
      <c r="D65" s="22" t="s">
        <v>125</v>
      </c>
      <c r="E65" s="22" t="s">
        <v>125</v>
      </c>
      <c r="F65" s="22" t="s">
        <v>19</v>
      </c>
      <c r="G65" s="23" t="n">
        <v>157</v>
      </c>
      <c r="H65" s="24" t="n">
        <v>34.9</v>
      </c>
      <c r="I65" s="24" t="n">
        <v>5479.3</v>
      </c>
      <c r="J65" s="24" t="n">
        <v>0</v>
      </c>
      <c r="K65" s="24" t="n">
        <v>0</v>
      </c>
      <c r="L65" s="24" t="n">
        <v>0</v>
      </c>
      <c r="M65" s="6" t="s">
        <f>=I65+J65+K65+L65</f>
      </c>
      <c r="N65" s="22" t="s">
        <v>127</v>
      </c>
    </row>
    <row collapsed="false" customFormat="false" customHeight="false" hidden="false" ht="12.1" outlineLevel="0" r="66">
      <c r="A66" s="20" t="n">
        <v>46246.601006944</v>
      </c>
      <c r="B66" s="16" t="s">
        <v>31</v>
      </c>
      <c r="C66" s="16" t="s">
        <v>130</v>
      </c>
      <c r="D66" s="16" t="s">
        <v>87</v>
      </c>
      <c r="E66" s="16" t="s">
        <v>27</v>
      </c>
      <c r="F66" s="16" t="s">
        <v>19</v>
      </c>
      <c r="G66" s="7" t="n">
        <v>9</v>
      </c>
      <c r="H66" s="6" t="n">
        <v>60.3</v>
      </c>
      <c r="I66" s="6" t="n">
        <v>-5427</v>
      </c>
      <c r="J66" s="6" t="n">
        <v>-1.71</v>
      </c>
      <c r="K66" s="6" t="n">
        <v>-16.28</v>
      </c>
      <c r="L66" s="6" t="n">
        <v>-0.47</v>
      </c>
      <c r="M66" s="6" t="s">
        <f>=I66+J66+K66+L66</f>
      </c>
      <c r="N66" s="16"/>
    </row>
    <row collapsed="false" customFormat="false" customHeight="false" hidden="false" ht="12.1" outlineLevel="0" r="67">
      <c r="A67" s="21" t="n">
        <v>46248</v>
      </c>
      <c r="B67" s="22" t="s">
        <v>121</v>
      </c>
      <c r="C67" s="22" t="s">
        <v>80</v>
      </c>
      <c r="D67" s="22" t="s">
        <v>121</v>
      </c>
      <c r="E67" s="22" t="s">
        <v>121</v>
      </c>
      <c r="F67" s="22" t="s">
        <v>19</v>
      </c>
      <c r="G67" s="23" t="n">
        <v>1</v>
      </c>
      <c r="H67" s="24" t="n">
        <v>10000</v>
      </c>
      <c r="I67" s="24" t="n">
        <v>10000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2"/>
    </row>
    <row collapsed="false" customFormat="false" customHeight="false" hidden="false" ht="12.1" outlineLevel="0" r="68">
      <c r="A68" s="20" t="n">
        <v>46251.476608796</v>
      </c>
      <c r="B68" s="16" t="s">
        <v>31</v>
      </c>
      <c r="C68" s="16" t="s">
        <v>130</v>
      </c>
      <c r="D68" s="16" t="s">
        <v>87</v>
      </c>
      <c r="E68" s="16" t="s">
        <v>27</v>
      </c>
      <c r="F68" s="16" t="s">
        <v>19</v>
      </c>
      <c r="G68" s="7" t="n">
        <v>10</v>
      </c>
      <c r="H68" s="6" t="n">
        <v>58.8</v>
      </c>
      <c r="I68" s="6" t="n">
        <v>-5880</v>
      </c>
      <c r="J68" s="6" t="n">
        <v>-11.5</v>
      </c>
      <c r="K68" s="6" t="n">
        <v>-17.64</v>
      </c>
      <c r="L68" s="6" t="n">
        <v>-0.5</v>
      </c>
      <c r="M68" s="6" t="s">
        <f>=I68+J68+K68+L68</f>
      </c>
      <c r="N68" s="16"/>
    </row>
    <row collapsed="false" customFormat="false" customHeight="false" hidden="false" ht="12.1" outlineLevel="0" r="69">
      <c r="A69" s="21" t="n">
        <v>46252</v>
      </c>
      <c r="B69" s="22" t="s">
        <v>125</v>
      </c>
      <c r="C69" s="22" t="s">
        <v>147</v>
      </c>
      <c r="D69" s="22" t="s">
        <v>125</v>
      </c>
      <c r="E69" s="22" t="s">
        <v>125</v>
      </c>
      <c r="F69" s="22" t="s">
        <v>19</v>
      </c>
      <c r="G69" s="23" t="n">
        <v>15</v>
      </c>
      <c r="H69" s="24" t="n">
        <v>13.77</v>
      </c>
      <c r="I69" s="24" t="n">
        <v>206.55</v>
      </c>
      <c r="J69" s="24" t="n">
        <v>0</v>
      </c>
      <c r="K69" s="24" t="n">
        <v>0</v>
      </c>
      <c r="L69" s="24" t="n">
        <v>0</v>
      </c>
      <c r="M69" s="6" t="s">
        <f>=I69+J69+K69+L69</f>
      </c>
      <c r="N69" s="22" t="s">
        <v>127</v>
      </c>
    </row>
    <row collapsed="false" customFormat="false" customHeight="false" hidden="false" ht="12.1" outlineLevel="0" r="70">
      <c r="A70" s="20" t="n">
        <v>46254.605208333</v>
      </c>
      <c r="B70" s="16" t="s">
        <v>51</v>
      </c>
      <c r="C70" s="16" t="s">
        <v>135</v>
      </c>
      <c r="D70" s="16" t="s">
        <v>87</v>
      </c>
      <c r="E70" s="16" t="s">
        <v>27</v>
      </c>
      <c r="F70" s="16" t="s">
        <v>19</v>
      </c>
      <c r="G70" s="7" t="n">
        <v>4</v>
      </c>
      <c r="H70" s="6" t="n">
        <v>102.65</v>
      </c>
      <c r="I70" s="6" t="n">
        <v>-4106</v>
      </c>
      <c r="J70" s="6" t="n">
        <v>-3.68</v>
      </c>
      <c r="K70" s="6" t="n">
        <v>-12.32</v>
      </c>
      <c r="L70" s="6" t="n">
        <v>-0.35</v>
      </c>
      <c r="M70" s="6" t="s">
        <f>=I70+J70+K70+L70</f>
      </c>
      <c r="N70" s="16"/>
    </row>
    <row collapsed="false" customFormat="false" customHeight="false" hidden="false" ht="12.1" outlineLevel="0" r="71">
      <c r="A71" s="21" t="n">
        <v>46258</v>
      </c>
      <c r="B71" s="22" t="s">
        <v>121</v>
      </c>
      <c r="C71" s="22" t="s">
        <v>80</v>
      </c>
      <c r="D71" s="22" t="s">
        <v>121</v>
      </c>
      <c r="E71" s="22" t="s">
        <v>121</v>
      </c>
      <c r="F71" s="22" t="s">
        <v>19</v>
      </c>
      <c r="G71" s="23" t="n">
        <v>1</v>
      </c>
      <c r="H71" s="24" t="n">
        <v>10000</v>
      </c>
      <c r="I71" s="24" t="n">
        <v>10000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</row>
    <row collapsed="false" customFormat="false" customHeight="false" hidden="false" ht="12.1" outlineLevel="0" r="72">
      <c r="A72" s="20" t="n">
        <v>46258.674988426</v>
      </c>
      <c r="B72" s="16" t="s">
        <v>31</v>
      </c>
      <c r="C72" s="16" t="s">
        <v>130</v>
      </c>
      <c r="D72" s="16" t="s">
        <v>87</v>
      </c>
      <c r="E72" s="16" t="s">
        <v>27</v>
      </c>
      <c r="F72" s="16" t="s">
        <v>19</v>
      </c>
      <c r="G72" s="7" t="n">
        <v>1</v>
      </c>
      <c r="H72" s="6" t="n">
        <v>58.46</v>
      </c>
      <c r="I72" s="6" t="n">
        <v>-584.6</v>
      </c>
      <c r="J72" s="6" t="n">
        <v>-2.49</v>
      </c>
      <c r="K72" s="6" t="n">
        <v>-1.75</v>
      </c>
      <c r="L72" s="6" t="n">
        <v>-0.05</v>
      </c>
      <c r="M72" s="6" t="s">
        <f>=I72+J72+K72+L72</f>
      </c>
      <c r="N72" s="16"/>
    </row>
    <row collapsed="false" customFormat="false" customHeight="false" hidden="false" ht="12.1" outlineLevel="0"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 t="s">
        <v>148</v>
      </c>
      <c r="M73" s="5" t="s">
        <f>=SUM(M2:M72)</f>
      </c>
      <c r="N73" s="4"/>
    </row>
  </sheetData>
  <autoFilter ref="A1:N7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26" t="s">
        <v>73</v>
      </c>
      <c r="B1" s="26" t="s">
        <v>149</v>
      </c>
      <c r="C1" s="26" t="s">
        <v>0</v>
      </c>
      <c r="D1" s="26" t="s">
        <v>2</v>
      </c>
      <c r="E1" s="26" t="s">
        <v>6</v>
      </c>
      <c r="F1" s="26" t="s">
        <v>150</v>
      </c>
      <c r="G1" s="26" t="s">
        <v>151</v>
      </c>
      <c r="H1" s="26" t="s">
        <v>152</v>
      </c>
      <c r="I1" s="26" t="s">
        <v>153</v>
      </c>
      <c r="J1" s="26" t="s">
        <v>154</v>
      </c>
    </row>
    <row collapsed="false" customFormat="false" customHeight="false" hidden="false" ht="12.1" outlineLevel="0" r="2">
      <c r="A2" s="25" t="n">
        <v>46133</v>
      </c>
      <c r="B2" s="16" t="s">
        <v>155</v>
      </c>
      <c r="C2" s="16" t="s">
        <v>43</v>
      </c>
      <c r="D2" s="16" t="s">
        <v>44</v>
      </c>
      <c r="E2" s="6" t="n">
        <v>1000</v>
      </c>
      <c r="F2" s="7" t="n">
        <v>40</v>
      </c>
      <c r="G2" s="6" t="n">
        <v>64.82</v>
      </c>
      <c r="H2" s="6" t="n">
        <v>0</v>
      </c>
      <c r="I2" s="6" t="n">
        <v>2592.8</v>
      </c>
      <c r="J2" s="6" t="n">
        <v>2592.8</v>
      </c>
    </row>
    <row collapsed="false" customFormat="false" customHeight="false" hidden="false" ht="12.1" outlineLevel="0" r="3">
      <c r="A3" s="25" t="n">
        <v>46175</v>
      </c>
      <c r="B3" s="16" t="s">
        <v>155</v>
      </c>
      <c r="C3" s="16" t="s">
        <v>47</v>
      </c>
      <c r="D3" s="16" t="s">
        <v>48</v>
      </c>
      <c r="E3" s="6" t="n">
        <v>1000</v>
      </c>
      <c r="F3" s="7" t="n">
        <v>92</v>
      </c>
      <c r="G3" s="6" t="n">
        <v>61.08</v>
      </c>
      <c r="H3" s="6" t="n">
        <v>0</v>
      </c>
      <c r="I3" s="6" t="n">
        <v>5619.36</v>
      </c>
      <c r="J3" s="6" t="n">
        <v>5619.36</v>
      </c>
    </row>
    <row collapsed="false" customFormat="false" customHeight="false" hidden="false" ht="12.1" outlineLevel="0" r="4">
      <c r="A4" s="25" t="n">
        <v>46184</v>
      </c>
      <c r="B4" s="16" t="s">
        <v>155</v>
      </c>
      <c r="C4" s="16" t="s">
        <v>59</v>
      </c>
      <c r="D4" s="16" t="s">
        <v>60</v>
      </c>
      <c r="E4" s="6" t="n">
        <v>1000</v>
      </c>
      <c r="F4" s="7" t="n">
        <v>10</v>
      </c>
      <c r="G4" s="6" t="n">
        <v>20.34</v>
      </c>
      <c r="H4" s="6" t="n">
        <v>0</v>
      </c>
      <c r="I4" s="6" t="n">
        <v>203.4</v>
      </c>
      <c r="J4" s="6" t="n">
        <v>203.4</v>
      </c>
    </row>
    <row collapsed="false" customFormat="false" customHeight="false" hidden="false" ht="12.1" outlineLevel="0" r="5">
      <c r="A5" s="25" t="n">
        <v>46192</v>
      </c>
      <c r="B5" s="16" t="s">
        <v>155</v>
      </c>
      <c r="C5" s="16" t="s">
        <v>51</v>
      </c>
      <c r="D5" s="16" t="s">
        <v>52</v>
      </c>
      <c r="E5" s="6" t="n">
        <v>1000</v>
      </c>
      <c r="F5" s="7" t="n">
        <v>10</v>
      </c>
      <c r="G5" s="6" t="n">
        <v>13.77</v>
      </c>
      <c r="H5" s="6" t="n">
        <v>0</v>
      </c>
      <c r="I5" s="6" t="n">
        <v>137.7</v>
      </c>
      <c r="J5" s="6" t="n">
        <v>137.7</v>
      </c>
    </row>
    <row collapsed="false" customFormat="false" customHeight="false" hidden="false" ht="12.1" outlineLevel="0" r="6">
      <c r="A6" s="25" t="n">
        <v>46196</v>
      </c>
      <c r="B6" s="16" t="s">
        <v>155</v>
      </c>
      <c r="C6" s="16" t="s">
        <v>35</v>
      </c>
      <c r="D6" s="16" t="s">
        <v>36</v>
      </c>
      <c r="E6" s="6" t="n">
        <v>1000</v>
      </c>
      <c r="F6" s="7" t="n">
        <v>92</v>
      </c>
      <c r="G6" s="6" t="n">
        <v>59.84</v>
      </c>
      <c r="H6" s="6" t="n">
        <v>0</v>
      </c>
      <c r="I6" s="6" t="n">
        <v>5505.28</v>
      </c>
      <c r="J6" s="6" t="n">
        <v>5505.28</v>
      </c>
    </row>
    <row collapsed="false" customFormat="false" customHeight="false" hidden="false" ht="12.1" outlineLevel="0" r="7">
      <c r="A7" s="25" t="n">
        <v>46203</v>
      </c>
      <c r="B7" s="16" t="s">
        <v>155</v>
      </c>
      <c r="C7" s="16" t="s">
        <v>55</v>
      </c>
      <c r="D7" s="16" t="s">
        <v>56</v>
      </c>
      <c r="E7" s="6" t="n">
        <v>1000</v>
      </c>
      <c r="F7" s="7" t="n">
        <v>13</v>
      </c>
      <c r="G7" s="6" t="n">
        <v>13.97</v>
      </c>
      <c r="H7" s="6" t="n">
        <v>0</v>
      </c>
      <c r="I7" s="6" t="n">
        <v>181.61</v>
      </c>
      <c r="J7" s="6" t="n">
        <v>181.61</v>
      </c>
    </row>
    <row collapsed="false" customFormat="false" customHeight="false" hidden="false" ht="12.1" outlineLevel="0" r="8">
      <c r="A8" s="25" t="n">
        <v>46214</v>
      </c>
      <c r="B8" s="16" t="s">
        <v>155</v>
      </c>
      <c r="C8" s="16" t="s">
        <v>59</v>
      </c>
      <c r="D8" s="16" t="s">
        <v>60</v>
      </c>
      <c r="E8" s="6" t="n">
        <v>1000</v>
      </c>
      <c r="F8" s="7" t="n">
        <v>10</v>
      </c>
      <c r="G8" s="6" t="n">
        <v>20.34</v>
      </c>
      <c r="H8" s="6" t="n">
        <v>0</v>
      </c>
      <c r="I8" s="6" t="n">
        <v>203.4</v>
      </c>
      <c r="J8" s="6" t="n">
        <v>203.4</v>
      </c>
    </row>
    <row collapsed="false" customFormat="false" customHeight="false" hidden="false" ht="12.1" outlineLevel="0" r="9">
      <c r="A9" s="25" t="n">
        <v>46220</v>
      </c>
      <c r="B9" s="16" t="s">
        <v>155</v>
      </c>
      <c r="C9" s="16" t="s">
        <v>62</v>
      </c>
      <c r="D9" s="16" t="s">
        <v>63</v>
      </c>
      <c r="E9" s="6" t="n">
        <v>1000</v>
      </c>
      <c r="F9" s="7" t="n">
        <v>10</v>
      </c>
      <c r="G9" s="6" t="n">
        <v>44.88</v>
      </c>
      <c r="H9" s="6" t="n">
        <v>0</v>
      </c>
      <c r="I9" s="6" t="n">
        <v>448.8</v>
      </c>
      <c r="J9" s="6" t="n">
        <v>448.8</v>
      </c>
    </row>
    <row collapsed="false" customFormat="false" customHeight="false" hidden="false" ht="12.1" outlineLevel="0" r="10">
      <c r="A10" s="25" t="n">
        <v>46222</v>
      </c>
      <c r="B10" s="16" t="s">
        <v>155</v>
      </c>
      <c r="C10" s="16" t="s">
        <v>51</v>
      </c>
      <c r="D10" s="16" t="s">
        <v>52</v>
      </c>
      <c r="E10" s="6" t="n">
        <v>1000</v>
      </c>
      <c r="F10" s="7" t="n">
        <v>10</v>
      </c>
      <c r="G10" s="6" t="n">
        <v>13.77</v>
      </c>
      <c r="H10" s="6" t="n">
        <v>0</v>
      </c>
      <c r="I10" s="6" t="n">
        <v>137.7</v>
      </c>
      <c r="J10" s="6" t="n">
        <v>137.7</v>
      </c>
    </row>
    <row collapsed="false" customFormat="false" customHeight="false" hidden="false" ht="12.1" outlineLevel="0" r="11">
      <c r="A11" s="25" t="n">
        <v>46231</v>
      </c>
      <c r="B11" s="16" t="s">
        <v>155</v>
      </c>
      <c r="C11" s="16" t="s">
        <v>26</v>
      </c>
      <c r="D11" s="16" t="s">
        <v>28</v>
      </c>
      <c r="E11" s="6" t="n">
        <v>1000</v>
      </c>
      <c r="F11" s="7" t="n">
        <v>183</v>
      </c>
      <c r="G11" s="6" t="n">
        <v>30.42</v>
      </c>
      <c r="H11" s="6" t="n">
        <v>0</v>
      </c>
      <c r="I11" s="6" t="n">
        <v>5566.86</v>
      </c>
      <c r="J11" s="6" t="n">
        <v>5566.86</v>
      </c>
    </row>
    <row collapsed="false" customFormat="false" customHeight="false" hidden="false" ht="12.1" outlineLevel="0" r="12">
      <c r="A12" s="25" t="n">
        <v>46233</v>
      </c>
      <c r="B12" s="16" t="s">
        <v>155</v>
      </c>
      <c r="C12" s="16" t="s">
        <v>55</v>
      </c>
      <c r="D12" s="16" t="s">
        <v>56</v>
      </c>
      <c r="E12" s="6" t="n">
        <v>1000</v>
      </c>
      <c r="F12" s="7" t="n">
        <v>15</v>
      </c>
      <c r="G12" s="6" t="n">
        <v>13.97</v>
      </c>
      <c r="H12" s="6" t="n">
        <v>0</v>
      </c>
      <c r="I12" s="6" t="n">
        <v>209.55</v>
      </c>
      <c r="J12" s="6" t="n">
        <v>209.55</v>
      </c>
    </row>
    <row collapsed="false" customFormat="false" customHeight="false" hidden="false" ht="12.1" outlineLevel="0" r="13">
      <c r="A13" s="25" t="n">
        <v>46244</v>
      </c>
      <c r="B13" s="16" t="s">
        <v>155</v>
      </c>
      <c r="C13" s="16" t="s">
        <v>59</v>
      </c>
      <c r="D13" s="16" t="s">
        <v>60</v>
      </c>
      <c r="E13" s="6" t="n">
        <v>1000</v>
      </c>
      <c r="F13" s="7" t="n">
        <v>15</v>
      </c>
      <c r="G13" s="6" t="n">
        <v>20.34</v>
      </c>
      <c r="H13" s="6" t="n">
        <v>0</v>
      </c>
      <c r="I13" s="6" t="n">
        <v>305.1</v>
      </c>
      <c r="J13" s="6" t="n">
        <v>305.1</v>
      </c>
    </row>
    <row collapsed="false" customFormat="false" customHeight="false" hidden="false" ht="12.1" outlineLevel="0" r="14">
      <c r="A14" s="25" t="n">
        <v>46245</v>
      </c>
      <c r="B14" s="16" t="s">
        <v>155</v>
      </c>
      <c r="C14" s="16" t="s">
        <v>31</v>
      </c>
      <c r="D14" s="16" t="s">
        <v>32</v>
      </c>
      <c r="E14" s="6" t="n">
        <v>1000</v>
      </c>
      <c r="F14" s="7" t="n">
        <v>157</v>
      </c>
      <c r="G14" s="6" t="n">
        <v>34.9</v>
      </c>
      <c r="H14" s="6" t="n">
        <v>0</v>
      </c>
      <c r="I14" s="6" t="n">
        <v>5479.3</v>
      </c>
      <c r="J14" s="6" t="n">
        <v>5479.3</v>
      </c>
    </row>
    <row collapsed="false" customFormat="false" customHeight="false" hidden="false" ht="12.1" outlineLevel="0" r="15">
      <c r="A15" s="25" t="n">
        <v>46252</v>
      </c>
      <c r="B15" s="16" t="s">
        <v>155</v>
      </c>
      <c r="C15" s="16" t="s">
        <v>51</v>
      </c>
      <c r="D15" s="16" t="s">
        <v>52</v>
      </c>
      <c r="E15" s="6" t="n">
        <v>1000</v>
      </c>
      <c r="F15" s="7" t="n">
        <v>15</v>
      </c>
      <c r="G15" s="6" t="n">
        <v>13.77</v>
      </c>
      <c r="H15" s="6" t="n">
        <v>0</v>
      </c>
      <c r="I15" s="6" t="n">
        <v>206.55</v>
      </c>
      <c r="J15" s="6" t="n">
        <v>206.55</v>
      </c>
    </row>
    <row collapsed="false" customFormat="false" customHeight="false" hidden="false" ht="12.1" outlineLevel="0" r="16">
      <c r="A16" s="25"/>
      <c r="B16" s="16"/>
      <c r="C16" s="16"/>
      <c r="D16" s="16"/>
      <c r="E16" s="6"/>
      <c r="F16" s="7"/>
      <c r="G16" s="6"/>
      <c r="H16" s="6"/>
      <c r="I16" s="6"/>
      <c r="J16" s="6"/>
    </row>
    <row collapsed="false" customFormat="false" customHeight="false" hidden="false" ht="12.1" outlineLevel="0" r="17">
      <c r="A17" s="25" t="n">
        <v>46263</v>
      </c>
      <c r="B17" s="16" t="s">
        <v>155</v>
      </c>
      <c r="C17" s="16" t="s">
        <v>55</v>
      </c>
      <c r="D17" s="16" t="s">
        <v>56</v>
      </c>
      <c r="E17" s="6" t="n">
        <v>1000</v>
      </c>
      <c r="F17" s="7" t="n">
        <v>15</v>
      </c>
      <c r="G17" s="6" t="n">
        <v>13.97</v>
      </c>
      <c r="H17" s="6" t="n">
        <v>0</v>
      </c>
      <c r="I17" s="6" t="n">
        <v>209.55</v>
      </c>
      <c r="J17" s="6" t="n">
        <v>209.55</v>
      </c>
    </row>
    <row collapsed="false" customFormat="false" customHeight="false" hidden="false" ht="12.1" outlineLevel="0" r="18">
      <c r="A18" s="25" t="n">
        <v>46274</v>
      </c>
      <c r="B18" s="16" t="s">
        <v>155</v>
      </c>
      <c r="C18" s="16" t="s">
        <v>59</v>
      </c>
      <c r="D18" s="16" t="s">
        <v>60</v>
      </c>
      <c r="E18" s="6" t="n">
        <v>1000</v>
      </c>
      <c r="F18" s="7" t="n">
        <v>15</v>
      </c>
      <c r="G18" s="6" t="n">
        <v>20.34</v>
      </c>
      <c r="H18" s="6" t="n">
        <v>0</v>
      </c>
      <c r="I18" s="6" t="n">
        <v>305.1</v>
      </c>
      <c r="J18" s="6" t="n">
        <v>305.1</v>
      </c>
    </row>
    <row collapsed="false" customFormat="false" customHeight="false" hidden="false" ht="12.1" outlineLevel="0" r="19">
      <c r="A19" s="25" t="n">
        <v>46282</v>
      </c>
      <c r="B19" s="16" t="s">
        <v>155</v>
      </c>
      <c r="C19" s="16" t="s">
        <v>51</v>
      </c>
      <c r="D19" s="16" t="s">
        <v>52</v>
      </c>
      <c r="E19" s="6" t="n">
        <v>1000</v>
      </c>
      <c r="F19" s="7" t="n">
        <v>19</v>
      </c>
      <c r="G19" s="6" t="n">
        <v>13.77</v>
      </c>
      <c r="H19" s="6" t="n">
        <v>0</v>
      </c>
      <c r="I19" s="6" t="n">
        <v>261.63</v>
      </c>
      <c r="J19" s="6" t="n">
        <v>261.63</v>
      </c>
    </row>
    <row collapsed="false" customFormat="false" customHeight="false" hidden="false" ht="12.1" outlineLevel="0" r="20">
      <c r="A20" s="25" t="n">
        <v>46287</v>
      </c>
      <c r="B20" s="16" t="s">
        <v>155</v>
      </c>
      <c r="C20" s="16" t="s">
        <v>39</v>
      </c>
      <c r="D20" s="16" t="s">
        <v>40</v>
      </c>
      <c r="E20" s="6" t="n">
        <v>1000</v>
      </c>
      <c r="F20" s="7" t="n">
        <v>94</v>
      </c>
      <c r="G20" s="6" t="n">
        <v>59.84</v>
      </c>
      <c r="H20" s="6" t="n">
        <v>0</v>
      </c>
      <c r="I20" s="6" t="n">
        <v>5624.96</v>
      </c>
      <c r="J20" s="6" t="n">
        <v>5624.96</v>
      </c>
    </row>
    <row collapsed="false" customFormat="false" customHeight="false" hidden="false" ht="12.1" outlineLevel="0" r="21">
      <c r="A21" s="25" t="n">
        <v>46293</v>
      </c>
      <c r="B21" s="16" t="s">
        <v>155</v>
      </c>
      <c r="C21" s="16" t="s">
        <v>55</v>
      </c>
      <c r="D21" s="16" t="s">
        <v>56</v>
      </c>
      <c r="E21" s="6" t="n">
        <v>1000</v>
      </c>
      <c r="F21" s="7" t="n">
        <v>15</v>
      </c>
      <c r="G21" s="6" t="n">
        <v>13.97</v>
      </c>
      <c r="H21" s="6" t="n">
        <v>0</v>
      </c>
      <c r="I21" s="6" t="n">
        <v>209.55</v>
      </c>
      <c r="J21" s="6" t="n">
        <v>209.55</v>
      </c>
    </row>
    <row collapsed="false" customFormat="false" customHeight="false" hidden="false" ht="12.1" outlineLevel="0" r="22">
      <c r="A22" s="25" t="n">
        <v>46311</v>
      </c>
      <c r="B22" s="16" t="s">
        <v>155</v>
      </c>
      <c r="C22" s="16" t="s">
        <v>62</v>
      </c>
      <c r="D22" s="16" t="s">
        <v>63</v>
      </c>
      <c r="E22" s="6" t="n">
        <v>1000</v>
      </c>
      <c r="F22" s="7" t="n">
        <v>10</v>
      </c>
      <c r="G22" s="6" t="n">
        <v>44.25</v>
      </c>
      <c r="H22" s="6" t="n">
        <v>0</v>
      </c>
      <c r="I22" s="6" t="n">
        <v>442.5</v>
      </c>
      <c r="J22" s="6" t="n">
        <v>442.5</v>
      </c>
    </row>
    <row collapsed="false" customFormat="false" customHeight="false" hidden="false" ht="12.1" outlineLevel="0" r="23">
      <c r="A23" s="25" t="n">
        <v>46312</v>
      </c>
      <c r="B23" s="16" t="s">
        <v>155</v>
      </c>
      <c r="C23" s="16" t="s">
        <v>51</v>
      </c>
      <c r="D23" s="16" t="s">
        <v>52</v>
      </c>
      <c r="E23" s="6" t="n">
        <v>1000</v>
      </c>
      <c r="F23" s="7" t="n">
        <v>19</v>
      </c>
      <c r="G23" s="6" t="n">
        <v>13.77</v>
      </c>
      <c r="H23" s="6" t="n">
        <v>0</v>
      </c>
      <c r="I23" s="6" t="n">
        <v>261.63</v>
      </c>
      <c r="J23" s="6" t="n">
        <v>261.63</v>
      </c>
    </row>
    <row collapsed="false" customFormat="false" customHeight="false" hidden="false" ht="12.1" outlineLevel="0" r="24">
      <c r="A24" s="25" t="n">
        <v>46315</v>
      </c>
      <c r="B24" s="16" t="s">
        <v>155</v>
      </c>
      <c r="C24" s="16" t="s">
        <v>43</v>
      </c>
      <c r="D24" s="16" t="s">
        <v>44</v>
      </c>
      <c r="E24" s="6" t="n">
        <v>1000</v>
      </c>
      <c r="F24" s="7" t="n">
        <v>90</v>
      </c>
      <c r="G24" s="6" t="n">
        <v>64.82</v>
      </c>
      <c r="H24" s="6" t="n">
        <v>0</v>
      </c>
      <c r="I24" s="6" t="n">
        <v>5833.8</v>
      </c>
      <c r="J24" s="6" t="n">
        <v>5833.8</v>
      </c>
    </row>
    <row collapsed="false" customFormat="false" customHeight="false" hidden="false" ht="12.1" outlineLevel="0" r="25">
      <c r="A25" s="25" t="n">
        <v>46323</v>
      </c>
      <c r="B25" s="16" t="s">
        <v>155</v>
      </c>
      <c r="C25" s="16" t="s">
        <v>55</v>
      </c>
      <c r="D25" s="16" t="s">
        <v>56</v>
      </c>
      <c r="E25" s="6" t="n">
        <v>1000</v>
      </c>
      <c r="F25" s="7" t="n">
        <v>15</v>
      </c>
      <c r="G25" s="6" t="n">
        <v>13.97</v>
      </c>
      <c r="H25" s="6" t="n">
        <v>0</v>
      </c>
      <c r="I25" s="6" t="n">
        <v>209.55</v>
      </c>
      <c r="J25" s="6" t="n">
        <v>209.55</v>
      </c>
    </row>
    <row collapsed="false" customFormat="false" customHeight="false" hidden="false" ht="12.1" outlineLevel="0" r="26">
      <c r="A26" s="25" t="n">
        <v>46342</v>
      </c>
      <c r="B26" s="16" t="s">
        <v>155</v>
      </c>
      <c r="C26" s="16" t="s">
        <v>51</v>
      </c>
      <c r="D26" s="16" t="s">
        <v>52</v>
      </c>
      <c r="E26" s="6" t="n">
        <v>1000</v>
      </c>
      <c r="F26" s="7" t="n">
        <v>19</v>
      </c>
      <c r="G26" s="6" t="n">
        <v>13.77</v>
      </c>
      <c r="H26" s="6" t="n">
        <v>0</v>
      </c>
      <c r="I26" s="6" t="n">
        <v>261.63</v>
      </c>
      <c r="J26" s="6" t="n">
        <v>261.63</v>
      </c>
    </row>
    <row collapsed="false" customFormat="false" customHeight="false" hidden="false" ht="12.1" outlineLevel="0" r="27">
      <c r="A27" s="25" t="n">
        <v>46353</v>
      </c>
      <c r="B27" s="16" t="s">
        <v>155</v>
      </c>
      <c r="C27" s="16" t="s">
        <v>55</v>
      </c>
      <c r="D27" s="16" t="s">
        <v>56</v>
      </c>
      <c r="E27" s="6" t="n">
        <v>1000</v>
      </c>
      <c r="F27" s="7" t="n">
        <v>15</v>
      </c>
      <c r="G27" s="6" t="n">
        <v>13.97</v>
      </c>
      <c r="H27" s="6" t="n">
        <v>0</v>
      </c>
      <c r="I27" s="6" t="n">
        <v>209.55</v>
      </c>
      <c r="J27" s="6" t="n">
        <v>209.55</v>
      </c>
    </row>
    <row collapsed="false" customFormat="false" customHeight="false" hidden="false" ht="12.1" outlineLevel="0" r="28">
      <c r="A28" s="25" t="n">
        <v>46357</v>
      </c>
      <c r="B28" s="16" t="s">
        <v>155</v>
      </c>
      <c r="C28" s="16" t="s">
        <v>47</v>
      </c>
      <c r="D28" s="16" t="s">
        <v>48</v>
      </c>
      <c r="E28" s="6" t="n">
        <v>1000</v>
      </c>
      <c r="F28" s="7" t="n">
        <v>92</v>
      </c>
      <c r="G28" s="6" t="n">
        <v>61.08</v>
      </c>
      <c r="H28" s="6" t="n">
        <v>0</v>
      </c>
      <c r="I28" s="6" t="n">
        <v>5619.36</v>
      </c>
      <c r="J28" s="6" t="n">
        <v>5619.36</v>
      </c>
    </row>
    <row collapsed="false" customFormat="false" customHeight="false" hidden="false" ht="12.1" outlineLevel="0" r="29">
      <c r="A29" s="25" t="n">
        <v>46372</v>
      </c>
      <c r="B29" s="16" t="s">
        <v>155</v>
      </c>
      <c r="C29" s="16" t="s">
        <v>51</v>
      </c>
      <c r="D29" s="16" t="s">
        <v>52</v>
      </c>
      <c r="E29" s="6" t="n">
        <v>1000</v>
      </c>
      <c r="F29" s="7" t="n">
        <v>19</v>
      </c>
      <c r="G29" s="6" t="n">
        <v>13.77</v>
      </c>
      <c r="H29" s="6" t="n">
        <v>0</v>
      </c>
      <c r="I29" s="6" t="n">
        <v>261.63</v>
      </c>
      <c r="J29" s="6" t="n">
        <v>261.63</v>
      </c>
    </row>
    <row collapsed="false" customFormat="false" customHeight="false" hidden="false" ht="12.1" outlineLevel="0" r="30">
      <c r="A30" s="25" t="n">
        <v>46378</v>
      </c>
      <c r="B30" s="16" t="s">
        <v>155</v>
      </c>
      <c r="C30" s="16" t="s">
        <v>35</v>
      </c>
      <c r="D30" s="16" t="s">
        <v>36</v>
      </c>
      <c r="E30" s="6" t="n">
        <v>1000</v>
      </c>
      <c r="F30" s="7" t="n">
        <v>123</v>
      </c>
      <c r="G30" s="6" t="n">
        <v>59.84</v>
      </c>
      <c r="H30" s="6" t="n">
        <v>0</v>
      </c>
      <c r="I30" s="6" t="n">
        <v>7360.32</v>
      </c>
      <c r="J30" s="6" t="n">
        <v>7360.32</v>
      </c>
    </row>
    <row collapsed="false" customFormat="false" customHeight="false" hidden="false" ht="12.1" outlineLevel="0" r="31">
      <c r="A31" s="25" t="n">
        <v>46383</v>
      </c>
      <c r="B31" s="16" t="s">
        <v>155</v>
      </c>
      <c r="C31" s="16" t="s">
        <v>55</v>
      </c>
      <c r="D31" s="16" t="s">
        <v>56</v>
      </c>
      <c r="E31" s="6" t="n">
        <v>1000</v>
      </c>
      <c r="F31" s="7" t="n">
        <v>15</v>
      </c>
      <c r="G31" s="6" t="n">
        <v>13.97</v>
      </c>
      <c r="H31" s="6" t="n">
        <v>0</v>
      </c>
      <c r="I31" s="6" t="n">
        <v>209.55</v>
      </c>
      <c r="J31" s="6" t="n">
        <v>209.55</v>
      </c>
    </row>
    <row collapsed="false" customFormat="false" customHeight="false" hidden="false" ht="12.1" outlineLevel="0" r="32">
      <c r="A32" s="25" t="n">
        <v>46402</v>
      </c>
      <c r="B32" s="16" t="s">
        <v>155</v>
      </c>
      <c r="C32" s="16" t="s">
        <v>62</v>
      </c>
      <c r="D32" s="16" t="s">
        <v>63</v>
      </c>
      <c r="E32" s="6" t="n">
        <v>1000</v>
      </c>
      <c r="F32" s="7" t="n">
        <v>10</v>
      </c>
      <c r="G32" s="6" t="n">
        <v>30.54</v>
      </c>
      <c r="H32" s="6" t="n">
        <v>0</v>
      </c>
      <c r="I32" s="6" t="n">
        <v>305.4</v>
      </c>
      <c r="J32" s="6" t="n">
        <v>305.4</v>
      </c>
    </row>
    <row collapsed="false" customFormat="false" customHeight="false" hidden="false" ht="12.1" outlineLevel="0" r="33">
      <c r="A33" s="25" t="n">
        <v>46402</v>
      </c>
      <c r="B33" s="16" t="s">
        <v>155</v>
      </c>
      <c r="C33" s="16" t="s">
        <v>51</v>
      </c>
      <c r="D33" s="16" t="s">
        <v>52</v>
      </c>
      <c r="E33" s="6" t="n">
        <v>1000</v>
      </c>
      <c r="F33" s="7" t="n">
        <v>19</v>
      </c>
      <c r="G33" s="6" t="n">
        <v>13.77</v>
      </c>
      <c r="H33" s="6" t="n">
        <v>0</v>
      </c>
      <c r="I33" s="6" t="n">
        <v>261.63</v>
      </c>
      <c r="J33" s="6" t="n">
        <v>261.63</v>
      </c>
    </row>
    <row collapsed="false" customFormat="false" customHeight="false" hidden="false" ht="12.1" outlineLevel="0" r="34">
      <c r="A34" s="25" t="n">
        <v>46413</v>
      </c>
      <c r="B34" s="16" t="s">
        <v>155</v>
      </c>
      <c r="C34" s="16" t="s">
        <v>26</v>
      </c>
      <c r="D34" s="16" t="s">
        <v>28</v>
      </c>
      <c r="E34" s="6" t="n">
        <v>1000</v>
      </c>
      <c r="F34" s="7" t="n">
        <v>190</v>
      </c>
      <c r="G34" s="6" t="n">
        <v>30.42</v>
      </c>
      <c r="H34" s="6" t="n">
        <v>0</v>
      </c>
      <c r="I34" s="6" t="n">
        <v>5779.8</v>
      </c>
      <c r="J34" s="6" t="n">
        <v>5779.8</v>
      </c>
    </row>
    <row collapsed="false" customFormat="false" customHeight="false" hidden="false" ht="12.1" outlineLevel="0" r="35">
      <c r="A35" s="25" t="n">
        <v>46413</v>
      </c>
      <c r="B35" s="16" t="s">
        <v>155</v>
      </c>
      <c r="C35" s="16" t="s">
        <v>55</v>
      </c>
      <c r="D35" s="16" t="s">
        <v>56</v>
      </c>
      <c r="E35" s="6" t="n">
        <v>1000</v>
      </c>
      <c r="F35" s="7" t="n">
        <v>15</v>
      </c>
      <c r="G35" s="6" t="n">
        <v>13.97</v>
      </c>
      <c r="H35" s="6" t="n">
        <v>0</v>
      </c>
      <c r="I35" s="6" t="n">
        <v>209.55</v>
      </c>
      <c r="J35" s="6" t="n">
        <v>209.55</v>
      </c>
    </row>
    <row collapsed="false" customFormat="false" customHeight="false" hidden="false" ht="12.1" outlineLevel="0" r="36">
      <c r="A36" s="25" t="n">
        <v>46427</v>
      </c>
      <c r="B36" s="16" t="s">
        <v>155</v>
      </c>
      <c r="C36" s="16" t="s">
        <v>31</v>
      </c>
      <c r="D36" s="16" t="s">
        <v>32</v>
      </c>
      <c r="E36" s="6" t="n">
        <v>1000</v>
      </c>
      <c r="F36" s="7" t="n">
        <v>177</v>
      </c>
      <c r="G36" s="6" t="n">
        <v>34.9</v>
      </c>
      <c r="H36" s="6" t="n">
        <v>0</v>
      </c>
      <c r="I36" s="6" t="n">
        <v>6177.3</v>
      </c>
      <c r="J36" s="6" t="n">
        <v>6177.3</v>
      </c>
    </row>
    <row collapsed="false" customFormat="false" customHeight="false" hidden="false" ht="12.1" outlineLevel="0" r="37">
      <c r="A37" s="25" t="n">
        <v>46432</v>
      </c>
      <c r="B37" s="16" t="s">
        <v>155</v>
      </c>
      <c r="C37" s="16" t="s">
        <v>51</v>
      </c>
      <c r="D37" s="16" t="s">
        <v>52</v>
      </c>
      <c r="E37" s="6" t="n">
        <v>1000</v>
      </c>
      <c r="F37" s="7" t="n">
        <v>19</v>
      </c>
      <c r="G37" s="6" t="n">
        <v>13.77</v>
      </c>
      <c r="H37" s="6" t="n">
        <v>0</v>
      </c>
      <c r="I37" s="6" t="n">
        <v>261.63</v>
      </c>
      <c r="J37" s="6" t="n">
        <v>261.63</v>
      </c>
    </row>
    <row collapsed="false" customFormat="false" customHeight="false" hidden="false" ht="12.1" outlineLevel="0" r="38">
      <c r="A38" s="25" t="n">
        <v>46443</v>
      </c>
      <c r="B38" s="16" t="s">
        <v>155</v>
      </c>
      <c r="C38" s="16" t="s">
        <v>55</v>
      </c>
      <c r="D38" s="16" t="s">
        <v>56</v>
      </c>
      <c r="E38" s="6" t="n">
        <v>1000</v>
      </c>
      <c r="F38" s="7" t="n">
        <v>15</v>
      </c>
      <c r="G38" s="6" t="n">
        <v>13.97</v>
      </c>
      <c r="H38" s="6" t="n">
        <v>0</v>
      </c>
      <c r="I38" s="6" t="n">
        <v>209.55</v>
      </c>
      <c r="J38" s="6" t="n">
        <v>209.55</v>
      </c>
    </row>
    <row collapsed="false" customFormat="false" customHeight="false" hidden="false" ht="12.1" outlineLevel="0" r="39">
      <c r="A39" s="25" t="n">
        <v>46462</v>
      </c>
      <c r="B39" s="16" t="s">
        <v>155</v>
      </c>
      <c r="C39" s="16" t="s">
        <v>51</v>
      </c>
      <c r="D39" s="16" t="s">
        <v>52</v>
      </c>
      <c r="E39" s="6" t="n">
        <v>1000</v>
      </c>
      <c r="F39" s="7" t="n">
        <v>19</v>
      </c>
      <c r="G39" s="6" t="n">
        <v>13.77</v>
      </c>
      <c r="H39" s="6" t="n">
        <v>0</v>
      </c>
      <c r="I39" s="6" t="n">
        <v>261.63</v>
      </c>
      <c r="J39" s="6" t="n">
        <v>261.63</v>
      </c>
    </row>
    <row collapsed="false" customFormat="false" customHeight="false" hidden="false" ht="12.1" outlineLevel="0" r="40">
      <c r="A40" s="25" t="n">
        <v>46469</v>
      </c>
      <c r="B40" s="16" t="s">
        <v>155</v>
      </c>
      <c r="C40" s="16" t="s">
        <v>39</v>
      </c>
      <c r="D40" s="16" t="s">
        <v>40</v>
      </c>
      <c r="E40" s="6" t="n">
        <v>1000</v>
      </c>
      <c r="F40" s="7" t="n">
        <v>94</v>
      </c>
      <c r="G40" s="6" t="n">
        <v>59.84</v>
      </c>
      <c r="H40" s="6" t="n">
        <v>0</v>
      </c>
      <c r="I40" s="6" t="n">
        <v>5624.96</v>
      </c>
      <c r="J40" s="6" t="n">
        <v>5624.96</v>
      </c>
    </row>
    <row collapsed="false" customFormat="false" customHeight="false" hidden="false" ht="12.1" outlineLevel="0" r="41">
      <c r="A41" s="25" t="n">
        <v>46473</v>
      </c>
      <c r="B41" s="16" t="s">
        <v>155</v>
      </c>
      <c r="C41" s="16" t="s">
        <v>55</v>
      </c>
      <c r="D41" s="16" t="s">
        <v>56</v>
      </c>
      <c r="E41" s="6" t="n">
        <v>1000</v>
      </c>
      <c r="F41" s="7" t="n">
        <v>15</v>
      </c>
      <c r="G41" s="6" t="n">
        <v>13.97</v>
      </c>
      <c r="H41" s="6" t="n">
        <v>0</v>
      </c>
      <c r="I41" s="6" t="n">
        <v>209.55</v>
      </c>
      <c r="J41" s="6" t="n">
        <v>209.55</v>
      </c>
    </row>
    <row collapsed="false" customFormat="false" customHeight="false" hidden="false" ht="12.1" outlineLevel="0" r="42">
      <c r="A42" s="25" t="n">
        <v>46492</v>
      </c>
      <c r="B42" s="16" t="s">
        <v>155</v>
      </c>
      <c r="C42" s="16" t="s">
        <v>51</v>
      </c>
      <c r="D42" s="16" t="s">
        <v>52</v>
      </c>
      <c r="E42" s="6" t="n">
        <v>1000</v>
      </c>
      <c r="F42" s="7" t="n">
        <v>19</v>
      </c>
      <c r="G42" s="6" t="n">
        <v>13.77</v>
      </c>
      <c r="H42" s="6" t="n">
        <v>0</v>
      </c>
      <c r="I42" s="6" t="n">
        <v>261.63</v>
      </c>
      <c r="J42" s="6" t="n">
        <v>261.63</v>
      </c>
    </row>
    <row collapsed="false" customFormat="false" customHeight="false" hidden="false" ht="12.1" outlineLevel="0" r="43">
      <c r="A43" s="25" t="n">
        <v>46493</v>
      </c>
      <c r="B43" s="16" t="s">
        <v>155</v>
      </c>
      <c r="C43" s="16" t="s">
        <v>62</v>
      </c>
      <c r="D43" s="16" t="s">
        <v>63</v>
      </c>
      <c r="E43" s="6" t="n">
        <v>1000</v>
      </c>
      <c r="F43" s="7" t="n">
        <v>10</v>
      </c>
      <c r="G43" s="6" t="n">
        <v>30.1</v>
      </c>
      <c r="H43" s="6" t="n">
        <v>0</v>
      </c>
      <c r="I43" s="6" t="n">
        <v>301</v>
      </c>
      <c r="J43" s="6" t="n">
        <v>301</v>
      </c>
    </row>
    <row collapsed="false" customFormat="false" customHeight="false" hidden="false" ht="12.1" outlineLevel="0" r="44">
      <c r="A44" s="25" t="n">
        <v>46497</v>
      </c>
      <c r="B44" s="16" t="s">
        <v>155</v>
      </c>
      <c r="C44" s="16" t="s">
        <v>43</v>
      </c>
      <c r="D44" s="16" t="s">
        <v>44</v>
      </c>
      <c r="E44" s="6" t="n">
        <v>1000</v>
      </c>
      <c r="F44" s="7" t="n">
        <v>90</v>
      </c>
      <c r="G44" s="6" t="n">
        <v>64.82</v>
      </c>
      <c r="H44" s="6" t="n">
        <v>0</v>
      </c>
      <c r="I44" s="6" t="n">
        <v>5833.8</v>
      </c>
      <c r="J44" s="6" t="n">
        <v>5833.8</v>
      </c>
    </row>
    <row collapsed="false" customFormat="false" customHeight="false" hidden="false" ht="12.1" outlineLevel="0" r="45">
      <c r="A45" s="25" t="n">
        <v>46503</v>
      </c>
      <c r="B45" s="16" t="s">
        <v>155</v>
      </c>
      <c r="C45" s="16" t="s">
        <v>55</v>
      </c>
      <c r="D45" s="16" t="s">
        <v>56</v>
      </c>
      <c r="E45" s="6" t="n">
        <v>1000</v>
      </c>
      <c r="F45" s="7" t="n">
        <v>15</v>
      </c>
      <c r="G45" s="6" t="n">
        <v>13.97</v>
      </c>
      <c r="H45" s="6" t="n">
        <v>0</v>
      </c>
      <c r="I45" s="6" t="n">
        <v>209.55</v>
      </c>
      <c r="J45" s="6" t="n">
        <v>209.55</v>
      </c>
    </row>
    <row collapsed="false" customFormat="false" customHeight="false" hidden="false" ht="12.1" outlineLevel="0" r="46">
      <c r="A46" s="25" t="n">
        <v>46522</v>
      </c>
      <c r="B46" s="16" t="s">
        <v>155</v>
      </c>
      <c r="C46" s="16" t="s">
        <v>51</v>
      </c>
      <c r="D46" s="16" t="s">
        <v>52</v>
      </c>
      <c r="E46" s="6" t="n">
        <v>1000</v>
      </c>
      <c r="F46" s="7" t="n">
        <v>19</v>
      </c>
      <c r="G46" s="6" t="n">
        <v>13.77</v>
      </c>
      <c r="H46" s="6" t="n">
        <v>0</v>
      </c>
      <c r="I46" s="6" t="n">
        <v>261.63</v>
      </c>
      <c r="J46" s="6" t="n">
        <v>261.63</v>
      </c>
    </row>
    <row collapsed="false" customFormat="false" customHeight="false" hidden="false" ht="12.1" outlineLevel="0" r="47">
      <c r="A47" s="25" t="n">
        <v>46533</v>
      </c>
      <c r="B47" s="16" t="s">
        <v>155</v>
      </c>
      <c r="C47" s="16" t="s">
        <v>55</v>
      </c>
      <c r="D47" s="16" t="s">
        <v>56</v>
      </c>
      <c r="E47" s="6" t="n">
        <v>1000</v>
      </c>
      <c r="F47" s="7" t="n">
        <v>15</v>
      </c>
      <c r="G47" s="6" t="n">
        <v>13.97</v>
      </c>
      <c r="H47" s="6" t="n">
        <v>0</v>
      </c>
      <c r="I47" s="6" t="n">
        <v>209.55</v>
      </c>
      <c r="J47" s="6" t="n">
        <v>209.55</v>
      </c>
    </row>
    <row collapsed="false" customFormat="false" customHeight="false" hidden="false" ht="12.1" outlineLevel="0" r="48">
      <c r="A48" s="25" t="n">
        <v>46539</v>
      </c>
      <c r="B48" s="16" t="s">
        <v>155</v>
      </c>
      <c r="C48" s="16" t="s">
        <v>47</v>
      </c>
      <c r="D48" s="16" t="s">
        <v>48</v>
      </c>
      <c r="E48" s="6" t="n">
        <v>1000</v>
      </c>
      <c r="F48" s="7" t="n">
        <v>92</v>
      </c>
      <c r="G48" s="6" t="n">
        <v>61.08</v>
      </c>
      <c r="H48" s="6" t="n">
        <v>0</v>
      </c>
      <c r="I48" s="6" t="n">
        <v>5619.36</v>
      </c>
      <c r="J48" s="6" t="n">
        <v>5619.36</v>
      </c>
    </row>
    <row collapsed="false" customFormat="false" customHeight="false" hidden="false" ht="12.1" outlineLevel="0" r="49">
      <c r="A49" s="25" t="n">
        <v>46552</v>
      </c>
      <c r="B49" s="16" t="s">
        <v>155</v>
      </c>
      <c r="C49" s="16" t="s">
        <v>51</v>
      </c>
      <c r="D49" s="16" t="s">
        <v>52</v>
      </c>
      <c r="E49" s="6" t="n">
        <v>1000</v>
      </c>
      <c r="F49" s="7" t="n">
        <v>19</v>
      </c>
      <c r="G49" s="6" t="n">
        <v>13.77</v>
      </c>
      <c r="H49" s="6" t="n">
        <v>0</v>
      </c>
      <c r="I49" s="6" t="n">
        <v>261.63</v>
      </c>
      <c r="J49" s="6" t="n">
        <v>261.63</v>
      </c>
    </row>
    <row collapsed="false" customFormat="false" customHeight="false" hidden="false" ht="12.1" outlineLevel="0" r="50">
      <c r="A50" s="25" t="n">
        <v>46560</v>
      </c>
      <c r="B50" s="16" t="s">
        <v>155</v>
      </c>
      <c r="C50" s="16" t="s">
        <v>35</v>
      </c>
      <c r="D50" s="16" t="s">
        <v>36</v>
      </c>
      <c r="E50" s="6" t="n">
        <v>1000</v>
      </c>
      <c r="F50" s="7" t="n">
        <v>123</v>
      </c>
      <c r="G50" s="6" t="n">
        <v>59.84</v>
      </c>
      <c r="H50" s="6" t="n">
        <v>0</v>
      </c>
      <c r="I50" s="6" t="n">
        <v>7360.32</v>
      </c>
      <c r="J50" s="6" t="n">
        <v>7360.32</v>
      </c>
    </row>
    <row collapsed="false" customFormat="false" customHeight="false" hidden="false" ht="12.1" outlineLevel="0" r="51">
      <c r="A51" s="25" t="n">
        <v>46563</v>
      </c>
      <c r="B51" s="16" t="s">
        <v>155</v>
      </c>
      <c r="C51" s="16" t="s">
        <v>55</v>
      </c>
      <c r="D51" s="16" t="s">
        <v>56</v>
      </c>
      <c r="E51" s="6" t="n">
        <v>1000</v>
      </c>
      <c r="F51" s="7" t="n">
        <v>15</v>
      </c>
      <c r="G51" s="6" t="n">
        <v>13.97</v>
      </c>
      <c r="H51" s="6" t="n">
        <v>0</v>
      </c>
      <c r="I51" s="6" t="n">
        <v>209.55</v>
      </c>
      <c r="J51" s="6" t="n">
        <v>209.55</v>
      </c>
    </row>
    <row collapsed="false" customFormat="false" customHeight="false" hidden="false" ht="12.1" outlineLevel="0" r="52">
      <c r="A52" s="25" t="n">
        <v>46582</v>
      </c>
      <c r="B52" s="16" t="s">
        <v>155</v>
      </c>
      <c r="C52" s="16" t="s">
        <v>51</v>
      </c>
      <c r="D52" s="16" t="s">
        <v>52</v>
      </c>
      <c r="E52" s="6" t="n">
        <v>1000</v>
      </c>
      <c r="F52" s="7" t="n">
        <v>19</v>
      </c>
      <c r="G52" s="6" t="n">
        <v>13.77</v>
      </c>
      <c r="H52" s="6" t="n">
        <v>0</v>
      </c>
      <c r="I52" s="6" t="n">
        <v>261.63</v>
      </c>
      <c r="J52" s="6" t="n">
        <v>261.63</v>
      </c>
    </row>
    <row collapsed="false" customFormat="false" customHeight="false" hidden="false" ht="12.1" outlineLevel="0" r="53">
      <c r="A53" s="25" t="n">
        <v>46584</v>
      </c>
      <c r="B53" s="16" t="s">
        <v>155</v>
      </c>
      <c r="C53" s="16" t="s">
        <v>62</v>
      </c>
      <c r="D53" s="16" t="s">
        <v>63</v>
      </c>
      <c r="E53" s="6" t="n">
        <v>1000</v>
      </c>
      <c r="F53" s="7" t="n">
        <v>10</v>
      </c>
      <c r="G53" s="6" t="n">
        <v>29.67</v>
      </c>
      <c r="H53" s="6" t="n">
        <v>0</v>
      </c>
      <c r="I53" s="6" t="n">
        <v>296.7</v>
      </c>
      <c r="J53" s="6" t="n">
        <v>296.7</v>
      </c>
    </row>
    <row collapsed="false" customFormat="false" customHeight="false" hidden="false" ht="12.1" outlineLevel="0" r="54">
      <c r="A54" s="25" t="n">
        <v>46593</v>
      </c>
      <c r="B54" s="16" t="s">
        <v>155</v>
      </c>
      <c r="C54" s="16" t="s">
        <v>55</v>
      </c>
      <c r="D54" s="16" t="s">
        <v>56</v>
      </c>
      <c r="E54" s="6" t="n">
        <v>1000</v>
      </c>
      <c r="F54" s="7" t="n">
        <v>15</v>
      </c>
      <c r="G54" s="6" t="n">
        <v>13.97</v>
      </c>
      <c r="H54" s="6" t="n">
        <v>0</v>
      </c>
      <c r="I54" s="6" t="n">
        <v>209.55</v>
      </c>
      <c r="J54" s="6" t="n">
        <v>209.55</v>
      </c>
    </row>
    <row collapsed="false" customFormat="false" customHeight="false" hidden="false" ht="12.1" outlineLevel="0" r="55">
      <c r="A55" s="25" t="n">
        <v>46595</v>
      </c>
      <c r="B55" s="16" t="s">
        <v>155</v>
      </c>
      <c r="C55" s="16" t="s">
        <v>26</v>
      </c>
      <c r="D55" s="16" t="s">
        <v>28</v>
      </c>
      <c r="E55" s="6" t="n">
        <v>1000</v>
      </c>
      <c r="F55" s="7" t="n">
        <v>190</v>
      </c>
      <c r="G55" s="6" t="n">
        <v>30.42</v>
      </c>
      <c r="H55" s="6" t="n">
        <v>0</v>
      </c>
      <c r="I55" s="6" t="n">
        <v>5779.8</v>
      </c>
      <c r="J55" s="6" t="n">
        <v>5779.8</v>
      </c>
    </row>
    <row collapsed="false" customFormat="false" customHeight="false" hidden="false" ht="12.1" outlineLevel="0" r="56">
      <c r="A56" s="25" t="n">
        <v>46609</v>
      </c>
      <c r="B56" s="16" t="s">
        <v>155</v>
      </c>
      <c r="C56" s="16" t="s">
        <v>31</v>
      </c>
      <c r="D56" s="16" t="s">
        <v>32</v>
      </c>
      <c r="E56" s="6" t="n">
        <v>1000</v>
      </c>
      <c r="F56" s="7" t="n">
        <v>177</v>
      </c>
      <c r="G56" s="6" t="n">
        <v>34.9</v>
      </c>
      <c r="H56" s="6" t="n">
        <v>0</v>
      </c>
      <c r="I56" s="6" t="n">
        <v>6177.3</v>
      </c>
      <c r="J56" s="6" t="n">
        <v>6177.3</v>
      </c>
    </row>
    <row collapsed="false" customFormat="false" customHeight="false" hidden="false" ht="12.1" outlineLevel="0" r="57">
      <c r="A57" s="25" t="n">
        <v>46612</v>
      </c>
      <c r="B57" s="16" t="s">
        <v>155</v>
      </c>
      <c r="C57" s="16" t="s">
        <v>51</v>
      </c>
      <c r="D57" s="16" t="s">
        <v>52</v>
      </c>
      <c r="E57" s="6" t="n">
        <v>1000</v>
      </c>
      <c r="F57" s="7" t="n">
        <v>19</v>
      </c>
      <c r="G57" s="6" t="n">
        <v>13.77</v>
      </c>
      <c r="H57" s="6" t="n">
        <v>0</v>
      </c>
      <c r="I57" s="6" t="n">
        <v>261.63</v>
      </c>
      <c r="J57" s="6" t="n">
        <v>261.63</v>
      </c>
    </row>
    <row collapsed="false" customFormat="false" customHeight="false" hidden="false" ht="12.1" outlineLevel="0" r="58">
      <c r="A58" s="25" t="n">
        <v>46623</v>
      </c>
      <c r="B58" s="16" t="s">
        <v>155</v>
      </c>
      <c r="C58" s="16" t="s">
        <v>55</v>
      </c>
      <c r="D58" s="16" t="s">
        <v>56</v>
      </c>
      <c r="E58" s="6" t="n">
        <v>1000</v>
      </c>
      <c r="F58" s="7" t="n">
        <v>15</v>
      </c>
      <c r="G58" s="6" t="n">
        <v>13.97</v>
      </c>
      <c r="H58" s="6" t="n">
        <v>0</v>
      </c>
      <c r="I58" s="6" t="n">
        <v>209.55</v>
      </c>
      <c r="J58" s="6" t="n">
        <v>209.55</v>
      </c>
    </row>
    <row collapsed="false" customFormat="false" customHeight="false" hidden="false" ht="12.1" outlineLevel="0" r="59">
      <c r="A59" s="25" t="n">
        <v>46642</v>
      </c>
      <c r="B59" s="16" t="s">
        <v>155</v>
      </c>
      <c r="C59" s="16" t="s">
        <v>51</v>
      </c>
      <c r="D59" s="16" t="s">
        <v>52</v>
      </c>
      <c r="E59" s="6" t="n">
        <v>1000</v>
      </c>
      <c r="F59" s="7" t="n">
        <v>19</v>
      </c>
      <c r="G59" s="6" t="n">
        <v>13.77</v>
      </c>
      <c r="H59" s="6" t="n">
        <v>0</v>
      </c>
      <c r="I59" s="6" t="n">
        <v>261.63</v>
      </c>
      <c r="J59" s="6" t="n">
        <v>261.63</v>
      </c>
    </row>
    <row collapsed="false" customFormat="false" customHeight="false" hidden="false" ht="12.1" outlineLevel="0" r="60">
      <c r="A60" s="25" t="n">
        <v>46651</v>
      </c>
      <c r="B60" s="16" t="s">
        <v>155</v>
      </c>
      <c r="C60" s="16" t="s">
        <v>39</v>
      </c>
      <c r="D60" s="16" t="s">
        <v>40</v>
      </c>
      <c r="E60" s="6" t="n">
        <v>1000</v>
      </c>
      <c r="F60" s="7" t="n">
        <v>94</v>
      </c>
      <c r="G60" s="6" t="n">
        <v>59.84</v>
      </c>
      <c r="H60" s="6" t="n">
        <v>0</v>
      </c>
      <c r="I60" s="6" t="n">
        <v>5624.96</v>
      </c>
      <c r="J60" s="6" t="n">
        <v>5624.96</v>
      </c>
    </row>
    <row collapsed="false" customFormat="false" customHeight="false" hidden="false" ht="12.1" outlineLevel="0" r="61">
      <c r="A61" s="25" t="n">
        <v>46653</v>
      </c>
      <c r="B61" s="16" t="s">
        <v>155</v>
      </c>
      <c r="C61" s="16" t="s">
        <v>55</v>
      </c>
      <c r="D61" s="16" t="s">
        <v>56</v>
      </c>
      <c r="E61" s="6" t="n">
        <v>1000</v>
      </c>
      <c r="F61" s="7" t="n">
        <v>15</v>
      </c>
      <c r="G61" s="6" t="n">
        <v>13.97</v>
      </c>
      <c r="H61" s="6" t="n">
        <v>0</v>
      </c>
      <c r="I61" s="6" t="n">
        <v>209.55</v>
      </c>
      <c r="J61" s="6" t="n">
        <v>209.55</v>
      </c>
    </row>
    <row collapsed="false" customFormat="false" customHeight="false" hidden="false" ht="12.1" outlineLevel="0" r="62">
      <c r="A62" s="25" t="n">
        <v>46672</v>
      </c>
      <c r="B62" s="16" t="s">
        <v>155</v>
      </c>
      <c r="C62" s="16" t="s">
        <v>51</v>
      </c>
      <c r="D62" s="16" t="s">
        <v>52</v>
      </c>
      <c r="E62" s="6" t="n">
        <v>1000</v>
      </c>
      <c r="F62" s="7" t="n">
        <v>19</v>
      </c>
      <c r="G62" s="6" t="n">
        <v>13.77</v>
      </c>
      <c r="H62" s="6" t="n">
        <v>0</v>
      </c>
      <c r="I62" s="6" t="n">
        <v>261.63</v>
      </c>
      <c r="J62" s="6" t="n">
        <v>261.63</v>
      </c>
    </row>
    <row collapsed="false" customFormat="false" customHeight="false" hidden="false" ht="12.1" outlineLevel="0" r="63">
      <c r="A63" s="25" t="n">
        <v>46675</v>
      </c>
      <c r="B63" s="16" t="s">
        <v>155</v>
      </c>
      <c r="C63" s="16" t="s">
        <v>62</v>
      </c>
      <c r="D63" s="16" t="s">
        <v>63</v>
      </c>
      <c r="E63" s="6" t="n">
        <v>1000</v>
      </c>
      <c r="F63" s="7" t="n">
        <v>10</v>
      </c>
      <c r="G63" s="6" t="n">
        <v>28.8</v>
      </c>
      <c r="H63" s="6" t="n">
        <v>0</v>
      </c>
      <c r="I63" s="6" t="n">
        <v>288</v>
      </c>
      <c r="J63" s="6" t="n">
        <v>288</v>
      </c>
    </row>
    <row collapsed="false" customFormat="false" customHeight="false" hidden="false" ht="12.1" outlineLevel="0" r="64">
      <c r="A64" s="25" t="n">
        <v>46679</v>
      </c>
      <c r="B64" s="16" t="s">
        <v>155</v>
      </c>
      <c r="C64" s="16" t="s">
        <v>43</v>
      </c>
      <c r="D64" s="16" t="s">
        <v>44</v>
      </c>
      <c r="E64" s="6" t="n">
        <v>1000</v>
      </c>
      <c r="F64" s="7" t="n">
        <v>90</v>
      </c>
      <c r="G64" s="6" t="n">
        <v>64.82</v>
      </c>
      <c r="H64" s="6" t="n">
        <v>0</v>
      </c>
      <c r="I64" s="6" t="n">
        <v>5833.8</v>
      </c>
      <c r="J64" s="6" t="n">
        <v>5833.8</v>
      </c>
    </row>
    <row collapsed="false" customFormat="false" customHeight="false" hidden="false" ht="12.1" outlineLevel="0" r="65">
      <c r="A65" s="25" t="n">
        <v>46683</v>
      </c>
      <c r="B65" s="16" t="s">
        <v>155</v>
      </c>
      <c r="C65" s="16" t="s">
        <v>55</v>
      </c>
      <c r="D65" s="16" t="s">
        <v>56</v>
      </c>
      <c r="E65" s="6" t="n">
        <v>1000</v>
      </c>
      <c r="F65" s="7" t="n">
        <v>15</v>
      </c>
      <c r="G65" s="6" t="n">
        <v>13.97</v>
      </c>
      <c r="H65" s="6" t="n">
        <v>0</v>
      </c>
      <c r="I65" s="6" t="n">
        <v>209.55</v>
      </c>
      <c r="J65" s="6" t="n">
        <v>209.55</v>
      </c>
    </row>
    <row collapsed="false" customFormat="false" customHeight="false" hidden="false" ht="12.1" outlineLevel="0" r="66">
      <c r="A66" s="25" t="n">
        <v>46702</v>
      </c>
      <c r="B66" s="16" t="s">
        <v>155</v>
      </c>
      <c r="C66" s="16" t="s">
        <v>51</v>
      </c>
      <c r="D66" s="16" t="s">
        <v>52</v>
      </c>
      <c r="E66" s="6" t="n">
        <v>1000</v>
      </c>
      <c r="F66" s="7" t="n">
        <v>19</v>
      </c>
      <c r="G66" s="6" t="n">
        <v>13.77</v>
      </c>
      <c r="H66" s="6" t="n">
        <v>0</v>
      </c>
      <c r="I66" s="6" t="n">
        <v>261.63</v>
      </c>
      <c r="J66" s="6" t="n">
        <v>261.63</v>
      </c>
    </row>
    <row collapsed="false" customFormat="false" customHeight="false" hidden="false" ht="12.1" outlineLevel="0" r="67">
      <c r="A67" s="25" t="n">
        <v>46713</v>
      </c>
      <c r="B67" s="16" t="s">
        <v>155</v>
      </c>
      <c r="C67" s="16" t="s">
        <v>55</v>
      </c>
      <c r="D67" s="16" t="s">
        <v>56</v>
      </c>
      <c r="E67" s="6" t="n">
        <v>1000</v>
      </c>
      <c r="F67" s="7" t="n">
        <v>15</v>
      </c>
      <c r="G67" s="6" t="n">
        <v>13.97</v>
      </c>
      <c r="H67" s="6" t="n">
        <v>0</v>
      </c>
      <c r="I67" s="6" t="n">
        <v>209.55</v>
      </c>
      <c r="J67" s="6" t="n">
        <v>209.55</v>
      </c>
    </row>
    <row collapsed="false" customFormat="false" customHeight="false" hidden="false" ht="12.1" outlineLevel="0" r="68">
      <c r="A68" s="25" t="n">
        <v>46721</v>
      </c>
      <c r="B68" s="16" t="s">
        <v>155</v>
      </c>
      <c r="C68" s="16" t="s">
        <v>47</v>
      </c>
      <c r="D68" s="16" t="s">
        <v>48</v>
      </c>
      <c r="E68" s="6" t="n">
        <v>1000</v>
      </c>
      <c r="F68" s="7" t="n">
        <v>92</v>
      </c>
      <c r="G68" s="6" t="n">
        <v>61.08</v>
      </c>
      <c r="H68" s="6" t="n">
        <v>0</v>
      </c>
      <c r="I68" s="6" t="n">
        <v>5619.36</v>
      </c>
      <c r="J68" s="6" t="n">
        <v>5619.36</v>
      </c>
    </row>
    <row collapsed="false" customFormat="false" customHeight="false" hidden="false" ht="12.1" outlineLevel="0" r="69">
      <c r="A69" s="25" t="n">
        <v>46732</v>
      </c>
      <c r="B69" s="16" t="s">
        <v>155</v>
      </c>
      <c r="C69" s="16" t="s">
        <v>51</v>
      </c>
      <c r="D69" s="16" t="s">
        <v>52</v>
      </c>
      <c r="E69" s="6" t="n">
        <v>1000</v>
      </c>
      <c r="F69" s="7" t="n">
        <v>19</v>
      </c>
      <c r="G69" s="6" t="n">
        <v>13.77</v>
      </c>
      <c r="H69" s="6" t="n">
        <v>0</v>
      </c>
      <c r="I69" s="6" t="n">
        <v>261.63</v>
      </c>
      <c r="J69" s="6" t="n">
        <v>261.63</v>
      </c>
    </row>
    <row collapsed="false" customFormat="false" customHeight="false" hidden="false" ht="12.1" outlineLevel="0" r="70">
      <c r="A70" s="25" t="n">
        <v>46742</v>
      </c>
      <c r="B70" s="16" t="s">
        <v>155</v>
      </c>
      <c r="C70" s="16" t="s">
        <v>35</v>
      </c>
      <c r="D70" s="16" t="s">
        <v>36</v>
      </c>
      <c r="E70" s="6" t="n">
        <v>1000</v>
      </c>
      <c r="F70" s="7" t="n">
        <v>123</v>
      </c>
      <c r="G70" s="6" t="n">
        <v>59.84</v>
      </c>
      <c r="H70" s="6" t="n">
        <v>0</v>
      </c>
      <c r="I70" s="6" t="n">
        <v>7360.32</v>
      </c>
      <c r="J70" s="6" t="n">
        <v>7360.32</v>
      </c>
    </row>
    <row collapsed="false" customFormat="false" customHeight="false" hidden="false" ht="12.1" outlineLevel="0" r="71">
      <c r="A71" s="25" t="n">
        <v>46743</v>
      </c>
      <c r="B71" s="16" t="s">
        <v>155</v>
      </c>
      <c r="C71" s="16" t="s">
        <v>55</v>
      </c>
      <c r="D71" s="16" t="s">
        <v>56</v>
      </c>
      <c r="E71" s="6" t="n">
        <v>1000</v>
      </c>
      <c r="F71" s="7" t="n">
        <v>15</v>
      </c>
      <c r="G71" s="6" t="n">
        <v>13.97</v>
      </c>
      <c r="H71" s="6" t="n">
        <v>0</v>
      </c>
      <c r="I71" s="6" t="n">
        <v>209.55</v>
      </c>
      <c r="J71" s="6" t="n">
        <v>209.55</v>
      </c>
    </row>
    <row collapsed="false" customFormat="false" customHeight="false" hidden="false" ht="12.1" outlineLevel="0" r="72">
      <c r="A72" s="25" t="n">
        <v>46762</v>
      </c>
      <c r="B72" s="16" t="s">
        <v>155</v>
      </c>
      <c r="C72" s="16" t="s">
        <v>51</v>
      </c>
      <c r="D72" s="16" t="s">
        <v>52</v>
      </c>
      <c r="E72" s="6" t="n">
        <v>1000</v>
      </c>
      <c r="F72" s="7" t="n">
        <v>19</v>
      </c>
      <c r="G72" s="6" t="n">
        <v>13.77</v>
      </c>
      <c r="H72" s="6" t="n">
        <v>0</v>
      </c>
      <c r="I72" s="6" t="n">
        <v>261.63</v>
      </c>
      <c r="J72" s="6" t="n">
        <v>261.63</v>
      </c>
    </row>
    <row collapsed="false" customFormat="false" customHeight="false" hidden="false" ht="12.1" outlineLevel="0" r="73">
      <c r="A73" s="25" t="n">
        <v>46766</v>
      </c>
      <c r="B73" s="16" t="s">
        <v>155</v>
      </c>
      <c r="C73" s="16" t="s">
        <v>62</v>
      </c>
      <c r="D73" s="16" t="s">
        <v>63</v>
      </c>
      <c r="E73" s="6" t="n">
        <v>1000</v>
      </c>
      <c r="F73" s="7" t="n">
        <v>10</v>
      </c>
      <c r="G73" s="6" t="n">
        <v>19.95</v>
      </c>
      <c r="H73" s="6" t="n">
        <v>0</v>
      </c>
      <c r="I73" s="6" t="n">
        <v>199.5</v>
      </c>
      <c r="J73" s="6" t="n">
        <v>199.5</v>
      </c>
    </row>
    <row collapsed="false" customFormat="false" customHeight="false" hidden="false" ht="12.1" outlineLevel="0" r="74">
      <c r="A74" s="25" t="n">
        <v>46773</v>
      </c>
      <c r="B74" s="16" t="s">
        <v>155</v>
      </c>
      <c r="C74" s="16" t="s">
        <v>55</v>
      </c>
      <c r="D74" s="16" t="s">
        <v>56</v>
      </c>
      <c r="E74" s="6" t="n">
        <v>1000</v>
      </c>
      <c r="F74" s="7" t="n">
        <v>15</v>
      </c>
      <c r="G74" s="6" t="n">
        <v>13.97</v>
      </c>
      <c r="H74" s="6" t="n">
        <v>0</v>
      </c>
      <c r="I74" s="6" t="n">
        <v>209.55</v>
      </c>
      <c r="J74" s="6" t="n">
        <v>209.55</v>
      </c>
    </row>
    <row collapsed="false" customFormat="false" customHeight="false" hidden="false" ht="12.1" outlineLevel="0" r="75">
      <c r="A75" s="25" t="n">
        <v>46777</v>
      </c>
      <c r="B75" s="16" t="s">
        <v>155</v>
      </c>
      <c r="C75" s="16" t="s">
        <v>26</v>
      </c>
      <c r="D75" s="16" t="s">
        <v>28</v>
      </c>
      <c r="E75" s="6" t="n">
        <v>1000</v>
      </c>
      <c r="F75" s="7" t="n">
        <v>190</v>
      </c>
      <c r="G75" s="6" t="n">
        <v>30.42</v>
      </c>
      <c r="H75" s="6" t="n">
        <v>0</v>
      </c>
      <c r="I75" s="6" t="n">
        <v>5779.8</v>
      </c>
      <c r="J75" s="6" t="n">
        <v>5779.8</v>
      </c>
    </row>
    <row collapsed="false" customFormat="false" customHeight="false" hidden="false" ht="12.1" outlineLevel="0" r="76">
      <c r="A76" s="25" t="n">
        <v>46791</v>
      </c>
      <c r="B76" s="16" t="s">
        <v>155</v>
      </c>
      <c r="C76" s="16" t="s">
        <v>31</v>
      </c>
      <c r="D76" s="16" t="s">
        <v>32</v>
      </c>
      <c r="E76" s="6" t="n">
        <v>1000</v>
      </c>
      <c r="F76" s="7" t="n">
        <v>177</v>
      </c>
      <c r="G76" s="6" t="n">
        <v>34.9</v>
      </c>
      <c r="H76" s="6" t="n">
        <v>0</v>
      </c>
      <c r="I76" s="6" t="n">
        <v>6177.3</v>
      </c>
      <c r="J76" s="6" t="n">
        <v>6177.3</v>
      </c>
    </row>
    <row collapsed="false" customFormat="false" customHeight="false" hidden="false" ht="12.1" outlineLevel="0" r="77">
      <c r="A77" s="25" t="n">
        <v>46792</v>
      </c>
      <c r="B77" s="16" t="s">
        <v>155</v>
      </c>
      <c r="C77" s="16" t="s">
        <v>51</v>
      </c>
      <c r="D77" s="16" t="s">
        <v>52</v>
      </c>
      <c r="E77" s="6" t="n">
        <v>1000</v>
      </c>
      <c r="F77" s="7" t="n">
        <v>19</v>
      </c>
      <c r="G77" s="6" t="n">
        <v>13.77</v>
      </c>
      <c r="H77" s="6" t="n">
        <v>0</v>
      </c>
      <c r="I77" s="6" t="n">
        <v>261.63</v>
      </c>
      <c r="J77" s="6" t="n">
        <v>261.63</v>
      </c>
    </row>
    <row collapsed="false" customFormat="false" customHeight="false" hidden="false" ht="12.1" outlineLevel="0" r="78">
      <c r="A78" s="25" t="n">
        <v>46803</v>
      </c>
      <c r="B78" s="16" t="s">
        <v>155</v>
      </c>
      <c r="C78" s="16" t="s">
        <v>55</v>
      </c>
      <c r="D78" s="16" t="s">
        <v>56</v>
      </c>
      <c r="E78" s="6" t="n">
        <v>1000</v>
      </c>
      <c r="F78" s="7" t="n">
        <v>15</v>
      </c>
      <c r="G78" s="6" t="n">
        <v>13.97</v>
      </c>
      <c r="H78" s="6" t="n">
        <v>0</v>
      </c>
      <c r="I78" s="6" t="n">
        <v>209.55</v>
      </c>
      <c r="J78" s="6" t="n">
        <v>209.55</v>
      </c>
    </row>
    <row collapsed="false" customFormat="false" customHeight="false" hidden="false" ht="12.1" outlineLevel="0" r="79">
      <c r="A79" s="25" t="n">
        <v>46822</v>
      </c>
      <c r="B79" s="16" t="s">
        <v>155</v>
      </c>
      <c r="C79" s="16" t="s">
        <v>51</v>
      </c>
      <c r="D79" s="16" t="s">
        <v>52</v>
      </c>
      <c r="E79" s="6" t="n">
        <v>1000</v>
      </c>
      <c r="F79" s="7" t="n">
        <v>19</v>
      </c>
      <c r="G79" s="6" t="n">
        <v>13.77</v>
      </c>
      <c r="H79" s="6" t="n">
        <v>0</v>
      </c>
      <c r="I79" s="6" t="n">
        <v>261.63</v>
      </c>
      <c r="J79" s="6" t="n">
        <v>261.63</v>
      </c>
    </row>
    <row collapsed="false" customFormat="false" customHeight="false" hidden="false" ht="12.1" outlineLevel="0" r="80">
      <c r="A80" s="25" t="n">
        <v>46833</v>
      </c>
      <c r="B80" s="16" t="s">
        <v>155</v>
      </c>
      <c r="C80" s="16" t="s">
        <v>39</v>
      </c>
      <c r="D80" s="16" t="s">
        <v>40</v>
      </c>
      <c r="E80" s="6" t="n">
        <v>1000</v>
      </c>
      <c r="F80" s="7" t="n">
        <v>94</v>
      </c>
      <c r="G80" s="6" t="n">
        <v>59.84</v>
      </c>
      <c r="H80" s="6" t="n">
        <v>0</v>
      </c>
      <c r="I80" s="6" t="n">
        <v>5624.96</v>
      </c>
      <c r="J80" s="6" t="n">
        <v>5624.96</v>
      </c>
    </row>
    <row collapsed="false" customFormat="false" customHeight="false" hidden="false" ht="12.1" outlineLevel="0" r="81">
      <c r="A81" s="25" t="n">
        <v>46833</v>
      </c>
      <c r="B81" s="16" t="s">
        <v>155</v>
      </c>
      <c r="C81" s="16" t="s">
        <v>55</v>
      </c>
      <c r="D81" s="16" t="s">
        <v>56</v>
      </c>
      <c r="E81" s="6" t="n">
        <v>1000</v>
      </c>
      <c r="F81" s="7" t="n">
        <v>15</v>
      </c>
      <c r="G81" s="6" t="n">
        <v>13.97</v>
      </c>
      <c r="H81" s="6" t="n">
        <v>0</v>
      </c>
      <c r="I81" s="6" t="n">
        <v>209.55</v>
      </c>
      <c r="J81" s="6" t="n">
        <v>209.55</v>
      </c>
    </row>
    <row collapsed="false" customFormat="false" customHeight="false" hidden="false" ht="12.1" outlineLevel="0" r="82">
      <c r="A82" s="25" t="n">
        <v>46852</v>
      </c>
      <c r="B82" s="16" t="s">
        <v>155</v>
      </c>
      <c r="C82" s="16" t="s">
        <v>51</v>
      </c>
      <c r="D82" s="16" t="s">
        <v>52</v>
      </c>
      <c r="E82" s="6" t="n">
        <v>1000</v>
      </c>
      <c r="F82" s="7" t="n">
        <v>19</v>
      </c>
      <c r="G82" s="6" t="n">
        <v>13.77</v>
      </c>
      <c r="H82" s="6" t="n">
        <v>0</v>
      </c>
      <c r="I82" s="6" t="n">
        <v>261.63</v>
      </c>
      <c r="J82" s="6" t="n">
        <v>261.63</v>
      </c>
    </row>
    <row collapsed="false" customFormat="false" customHeight="false" hidden="false" ht="12.1" outlineLevel="0" r="83">
      <c r="A83" s="25" t="n">
        <v>46857</v>
      </c>
      <c r="B83" s="16" t="s">
        <v>155</v>
      </c>
      <c r="C83" s="16" t="s">
        <v>62</v>
      </c>
      <c r="D83" s="16" t="s">
        <v>63</v>
      </c>
      <c r="E83" s="6" t="n">
        <v>1000</v>
      </c>
      <c r="F83" s="7" t="n">
        <v>10</v>
      </c>
      <c r="G83" s="6" t="n">
        <v>19.32</v>
      </c>
      <c r="H83" s="6" t="n">
        <v>0</v>
      </c>
      <c r="I83" s="6" t="n">
        <v>193.2</v>
      </c>
      <c r="J83" s="6" t="n">
        <v>193.2</v>
      </c>
    </row>
    <row collapsed="false" customFormat="false" customHeight="false" hidden="false" ht="12.1" outlineLevel="0" r="84">
      <c r="A84" s="25" t="n">
        <v>46861</v>
      </c>
      <c r="B84" s="16" t="s">
        <v>155</v>
      </c>
      <c r="C84" s="16" t="s">
        <v>43</v>
      </c>
      <c r="D84" s="16" t="s">
        <v>44</v>
      </c>
      <c r="E84" s="6" t="n">
        <v>1000</v>
      </c>
      <c r="F84" s="7" t="n">
        <v>90</v>
      </c>
      <c r="G84" s="6" t="n">
        <v>64.82</v>
      </c>
      <c r="H84" s="6" t="n">
        <v>0</v>
      </c>
      <c r="I84" s="6" t="n">
        <v>5833.8</v>
      </c>
      <c r="J84" s="6" t="n">
        <v>5833.8</v>
      </c>
    </row>
    <row collapsed="false" customFormat="false" customHeight="false" hidden="false" ht="12.1" outlineLevel="0" r="85">
      <c r="A85" s="25" t="n">
        <v>46863</v>
      </c>
      <c r="B85" s="16" t="s">
        <v>155</v>
      </c>
      <c r="C85" s="16" t="s">
        <v>55</v>
      </c>
      <c r="D85" s="16" t="s">
        <v>56</v>
      </c>
      <c r="E85" s="6" t="n">
        <v>1000</v>
      </c>
      <c r="F85" s="7" t="n">
        <v>15</v>
      </c>
      <c r="G85" s="6" t="n">
        <v>13.97</v>
      </c>
      <c r="H85" s="6" t="n">
        <v>0</v>
      </c>
      <c r="I85" s="6" t="n">
        <v>209.55</v>
      </c>
      <c r="J85" s="6" t="n">
        <v>209.55</v>
      </c>
    </row>
    <row collapsed="false" customFormat="false" customHeight="false" hidden="false" ht="12.1" outlineLevel="0" r="86">
      <c r="A86" s="25" t="n">
        <v>46882</v>
      </c>
      <c r="B86" s="16" t="s">
        <v>155</v>
      </c>
      <c r="C86" s="16" t="s">
        <v>51</v>
      </c>
      <c r="D86" s="16" t="s">
        <v>52</v>
      </c>
      <c r="E86" s="6" t="n">
        <v>1000</v>
      </c>
      <c r="F86" s="7" t="n">
        <v>19</v>
      </c>
      <c r="G86" s="6" t="n">
        <v>13.77</v>
      </c>
      <c r="H86" s="6" t="n">
        <v>0</v>
      </c>
      <c r="I86" s="6" t="n">
        <v>261.63</v>
      </c>
      <c r="J86" s="6" t="n">
        <v>261.63</v>
      </c>
    </row>
    <row collapsed="false" customFormat="false" customHeight="false" hidden="false" ht="12.1" outlineLevel="0" r="87">
      <c r="A87" s="25" t="n">
        <v>46893</v>
      </c>
      <c r="B87" s="16" t="s">
        <v>155</v>
      </c>
      <c r="C87" s="16" t="s">
        <v>55</v>
      </c>
      <c r="D87" s="16" t="s">
        <v>56</v>
      </c>
      <c r="E87" s="6" t="n">
        <v>1000</v>
      </c>
      <c r="F87" s="7" t="n">
        <v>15</v>
      </c>
      <c r="G87" s="6" t="n">
        <v>13.97</v>
      </c>
      <c r="H87" s="6" t="n">
        <v>0</v>
      </c>
      <c r="I87" s="6" t="n">
        <v>209.55</v>
      </c>
      <c r="J87" s="6" t="n">
        <v>209.55</v>
      </c>
    </row>
    <row collapsed="false" customFormat="false" customHeight="false" hidden="false" ht="12.1" outlineLevel="0" r="88">
      <c r="A88" s="25" t="n">
        <v>46903</v>
      </c>
      <c r="B88" s="16" t="s">
        <v>155</v>
      </c>
      <c r="C88" s="16" t="s">
        <v>47</v>
      </c>
      <c r="D88" s="16" t="s">
        <v>48</v>
      </c>
      <c r="E88" s="6" t="n">
        <v>1000</v>
      </c>
      <c r="F88" s="7" t="n">
        <v>92</v>
      </c>
      <c r="G88" s="6" t="n">
        <v>61.08</v>
      </c>
      <c r="H88" s="6" t="n">
        <v>0</v>
      </c>
      <c r="I88" s="6" t="n">
        <v>5619.36</v>
      </c>
      <c r="J88" s="6" t="n">
        <v>5619.36</v>
      </c>
    </row>
    <row collapsed="false" customFormat="false" customHeight="false" hidden="false" ht="12.1" outlineLevel="0" r="89">
      <c r="A89" s="25" t="n">
        <v>46912</v>
      </c>
      <c r="B89" s="16" t="s">
        <v>155</v>
      </c>
      <c r="C89" s="16" t="s">
        <v>51</v>
      </c>
      <c r="D89" s="16" t="s">
        <v>52</v>
      </c>
      <c r="E89" s="6" t="n">
        <v>1000</v>
      </c>
      <c r="F89" s="7" t="n">
        <v>19</v>
      </c>
      <c r="G89" s="6" t="n">
        <v>13.77</v>
      </c>
      <c r="H89" s="6" t="n">
        <v>0</v>
      </c>
      <c r="I89" s="6" t="n">
        <v>261.63</v>
      </c>
      <c r="J89" s="6" t="n">
        <v>261.63</v>
      </c>
    </row>
    <row collapsed="false" customFormat="false" customHeight="false" hidden="false" ht="12.1" outlineLevel="0" r="90">
      <c r="A90" s="25" t="n">
        <v>46923</v>
      </c>
      <c r="B90" s="16" t="s">
        <v>155</v>
      </c>
      <c r="C90" s="16" t="s">
        <v>55</v>
      </c>
      <c r="D90" s="16" t="s">
        <v>56</v>
      </c>
      <c r="E90" s="6" t="n">
        <v>1000</v>
      </c>
      <c r="F90" s="7" t="n">
        <v>15</v>
      </c>
      <c r="G90" s="6" t="n">
        <v>13.97</v>
      </c>
      <c r="H90" s="6" t="n">
        <v>0</v>
      </c>
      <c r="I90" s="6" t="n">
        <v>209.55</v>
      </c>
      <c r="J90" s="6" t="n">
        <v>209.55</v>
      </c>
    </row>
    <row collapsed="false" customFormat="false" customHeight="false" hidden="false" ht="12.1" outlineLevel="0" r="91">
      <c r="A91" s="25" t="n">
        <v>46924</v>
      </c>
      <c r="B91" s="16" t="s">
        <v>155</v>
      </c>
      <c r="C91" s="16" t="s">
        <v>35</v>
      </c>
      <c r="D91" s="16" t="s">
        <v>36</v>
      </c>
      <c r="E91" s="6" t="n">
        <v>1000</v>
      </c>
      <c r="F91" s="7" t="n">
        <v>123</v>
      </c>
      <c r="G91" s="6" t="n">
        <v>59.84</v>
      </c>
      <c r="H91" s="6" t="n">
        <v>0</v>
      </c>
      <c r="I91" s="6" t="n">
        <v>7360.32</v>
      </c>
      <c r="J91" s="6" t="n">
        <v>7360.32</v>
      </c>
    </row>
    <row collapsed="false" customFormat="false" customHeight="false" hidden="false" ht="12.1" outlineLevel="0" r="92">
      <c r="A92" s="25" t="n">
        <v>46942</v>
      </c>
      <c r="B92" s="16" t="s">
        <v>155</v>
      </c>
      <c r="C92" s="16" t="s">
        <v>51</v>
      </c>
      <c r="D92" s="16" t="s">
        <v>52</v>
      </c>
      <c r="E92" s="6" t="n">
        <v>1000</v>
      </c>
      <c r="F92" s="7" t="n">
        <v>19</v>
      </c>
      <c r="G92" s="6" t="n">
        <v>13.77</v>
      </c>
      <c r="H92" s="6" t="n">
        <v>0</v>
      </c>
      <c r="I92" s="6" t="n">
        <v>261.63</v>
      </c>
      <c r="J92" s="6" t="n">
        <v>261.63</v>
      </c>
    </row>
    <row collapsed="false" customFormat="false" customHeight="false" hidden="false" ht="12.1" outlineLevel="0" r="93">
      <c r="A93" s="25" t="n">
        <v>46948</v>
      </c>
      <c r="B93" s="16" t="s">
        <v>155</v>
      </c>
      <c r="C93" s="16" t="s">
        <v>62</v>
      </c>
      <c r="D93" s="16" t="s">
        <v>63</v>
      </c>
      <c r="E93" s="6" t="n">
        <v>1000</v>
      </c>
      <c r="F93" s="7" t="n">
        <v>10</v>
      </c>
      <c r="G93" s="6" t="n">
        <v>18.7</v>
      </c>
      <c r="H93" s="6" t="n">
        <v>0</v>
      </c>
      <c r="I93" s="6" t="n">
        <v>187</v>
      </c>
      <c r="J93" s="6" t="n">
        <v>187</v>
      </c>
    </row>
    <row collapsed="false" customFormat="false" customHeight="false" hidden="false" ht="12.1" outlineLevel="0" r="94">
      <c r="A94" s="25" t="n">
        <v>46953</v>
      </c>
      <c r="B94" s="16" t="s">
        <v>155</v>
      </c>
      <c r="C94" s="16" t="s">
        <v>55</v>
      </c>
      <c r="D94" s="16" t="s">
        <v>56</v>
      </c>
      <c r="E94" s="6" t="n">
        <v>1000</v>
      </c>
      <c r="F94" s="7" t="n">
        <v>15</v>
      </c>
      <c r="G94" s="6" t="n">
        <v>13.97</v>
      </c>
      <c r="H94" s="6" t="n">
        <v>0</v>
      </c>
      <c r="I94" s="6" t="n">
        <v>209.55</v>
      </c>
      <c r="J94" s="6" t="n">
        <v>209.55</v>
      </c>
    </row>
    <row collapsed="false" customFormat="false" customHeight="false" hidden="false" ht="12.1" outlineLevel="0" r="95">
      <c r="A95" s="25" t="n">
        <v>46959</v>
      </c>
      <c r="B95" s="16" t="s">
        <v>155</v>
      </c>
      <c r="C95" s="16" t="s">
        <v>26</v>
      </c>
      <c r="D95" s="16" t="s">
        <v>28</v>
      </c>
      <c r="E95" s="6" t="n">
        <v>1000</v>
      </c>
      <c r="F95" s="7" t="n">
        <v>190</v>
      </c>
      <c r="G95" s="6" t="n">
        <v>30.42</v>
      </c>
      <c r="H95" s="6" t="n">
        <v>0</v>
      </c>
      <c r="I95" s="6" t="n">
        <v>5779.8</v>
      </c>
      <c r="J95" s="6" t="n">
        <v>5779.8</v>
      </c>
    </row>
    <row collapsed="false" customFormat="false" customHeight="false" hidden="false" ht="12.1" outlineLevel="0" r="96">
      <c r="A96" s="25" t="n">
        <v>46973</v>
      </c>
      <c r="B96" s="16" t="s">
        <v>155</v>
      </c>
      <c r="C96" s="16" t="s">
        <v>31</v>
      </c>
      <c r="D96" s="16" t="s">
        <v>32</v>
      </c>
      <c r="E96" s="6" t="n">
        <v>1000</v>
      </c>
      <c r="F96" s="7" t="n">
        <v>177</v>
      </c>
      <c r="G96" s="6" t="n">
        <v>34.9</v>
      </c>
      <c r="H96" s="6" t="n">
        <v>0</v>
      </c>
      <c r="I96" s="6" t="n">
        <v>6177.3</v>
      </c>
      <c r="J96" s="6" t="n">
        <v>6177.3</v>
      </c>
    </row>
    <row collapsed="false" customFormat="false" customHeight="false" hidden="false" ht="12.1" outlineLevel="0" r="97">
      <c r="A97" s="25" t="n">
        <v>46983</v>
      </c>
      <c r="B97" s="16" t="s">
        <v>155</v>
      </c>
      <c r="C97" s="16" t="s">
        <v>55</v>
      </c>
      <c r="D97" s="16" t="s">
        <v>56</v>
      </c>
      <c r="E97" s="6" t="n">
        <v>1000</v>
      </c>
      <c r="F97" s="7" t="n">
        <v>15</v>
      </c>
      <c r="G97" s="6" t="n">
        <v>13.97</v>
      </c>
      <c r="H97" s="6" t="n">
        <v>0</v>
      </c>
      <c r="I97" s="6" t="n">
        <v>209.55</v>
      </c>
      <c r="J97" s="6" t="n">
        <v>209.55</v>
      </c>
    </row>
    <row collapsed="false" customFormat="false" customHeight="false" hidden="false" ht="12.1" outlineLevel="0" r="98">
      <c r="A98" s="25" t="n">
        <v>47013</v>
      </c>
      <c r="B98" s="16" t="s">
        <v>155</v>
      </c>
      <c r="C98" s="16" t="s">
        <v>55</v>
      </c>
      <c r="D98" s="16" t="s">
        <v>56</v>
      </c>
      <c r="E98" s="6" t="n">
        <v>1000</v>
      </c>
      <c r="F98" s="7" t="n">
        <v>15</v>
      </c>
      <c r="G98" s="6" t="n">
        <v>13.97</v>
      </c>
      <c r="H98" s="6" t="n">
        <v>0</v>
      </c>
      <c r="I98" s="6" t="n">
        <v>209.55</v>
      </c>
      <c r="J98" s="6" t="n">
        <v>209.55</v>
      </c>
    </row>
    <row collapsed="false" customFormat="false" customHeight="false" hidden="false" ht="12.1" outlineLevel="0" r="99">
      <c r="A99" s="25" t="n">
        <v>47015</v>
      </c>
      <c r="B99" s="16" t="s">
        <v>155</v>
      </c>
      <c r="C99" s="16" t="s">
        <v>39</v>
      </c>
      <c r="D99" s="16" t="s">
        <v>40</v>
      </c>
      <c r="E99" s="6" t="n">
        <v>1000</v>
      </c>
      <c r="F99" s="7" t="n">
        <v>94</v>
      </c>
      <c r="G99" s="6" t="n">
        <v>59.84</v>
      </c>
      <c r="H99" s="6" t="n">
        <v>0</v>
      </c>
      <c r="I99" s="6" t="n">
        <v>5624.96</v>
      </c>
      <c r="J99" s="6" t="n">
        <v>5624.96</v>
      </c>
    </row>
    <row collapsed="false" customFormat="false" customHeight="false" hidden="false" ht="12.1" outlineLevel="0" r="100">
      <c r="A100" s="25" t="n">
        <v>47039</v>
      </c>
      <c r="B100" s="16" t="s">
        <v>155</v>
      </c>
      <c r="C100" s="16" t="s">
        <v>62</v>
      </c>
      <c r="D100" s="16" t="s">
        <v>63</v>
      </c>
      <c r="E100" s="6" t="n">
        <v>1000</v>
      </c>
      <c r="F100" s="7" t="n">
        <v>10</v>
      </c>
      <c r="G100" s="6" t="n">
        <v>17.76</v>
      </c>
      <c r="H100" s="6" t="n">
        <v>0</v>
      </c>
      <c r="I100" s="6" t="n">
        <v>177.6</v>
      </c>
      <c r="J100" s="6" t="n">
        <v>177.6</v>
      </c>
    </row>
    <row collapsed="false" customFormat="false" customHeight="false" hidden="false" ht="12.1" outlineLevel="0" r="101">
      <c r="A101" s="25" t="n">
        <v>47043</v>
      </c>
      <c r="B101" s="16" t="s">
        <v>155</v>
      </c>
      <c r="C101" s="16" t="s">
        <v>43</v>
      </c>
      <c r="D101" s="16" t="s">
        <v>44</v>
      </c>
      <c r="E101" s="6" t="n">
        <v>1000</v>
      </c>
      <c r="F101" s="7" t="n">
        <v>90</v>
      </c>
      <c r="G101" s="6" t="n">
        <v>64.82</v>
      </c>
      <c r="H101" s="6" t="n">
        <v>0</v>
      </c>
      <c r="I101" s="6" t="n">
        <v>5833.8</v>
      </c>
      <c r="J101" s="6" t="n">
        <v>5833.8</v>
      </c>
    </row>
    <row collapsed="false" customFormat="false" customHeight="false" hidden="false" ht="12.1" outlineLevel="0" r="102">
      <c r="A102" s="25" t="n">
        <v>47043</v>
      </c>
      <c r="B102" s="16" t="s">
        <v>155</v>
      </c>
      <c r="C102" s="16" t="s">
        <v>55</v>
      </c>
      <c r="D102" s="16" t="s">
        <v>56</v>
      </c>
      <c r="E102" s="6" t="n">
        <v>1000</v>
      </c>
      <c r="F102" s="7" t="n">
        <v>15</v>
      </c>
      <c r="G102" s="6" t="n">
        <v>13.97</v>
      </c>
      <c r="H102" s="6" t="n">
        <v>0</v>
      </c>
      <c r="I102" s="6" t="n">
        <v>209.55</v>
      </c>
      <c r="J102" s="6" t="n">
        <v>209.55</v>
      </c>
    </row>
    <row collapsed="false" customFormat="false" customHeight="false" hidden="false" ht="12.1" outlineLevel="0" r="103">
      <c r="A103" s="25" t="n">
        <v>47073</v>
      </c>
      <c r="B103" s="16" t="s">
        <v>155</v>
      </c>
      <c r="C103" s="16" t="s">
        <v>55</v>
      </c>
      <c r="D103" s="16" t="s">
        <v>56</v>
      </c>
      <c r="E103" s="6" t="n">
        <v>1000</v>
      </c>
      <c r="F103" s="7" t="n">
        <v>15</v>
      </c>
      <c r="G103" s="6" t="n">
        <v>13.97</v>
      </c>
      <c r="H103" s="6" t="n">
        <v>0</v>
      </c>
      <c r="I103" s="6" t="n">
        <v>209.55</v>
      </c>
      <c r="J103" s="6" t="n">
        <v>209.55</v>
      </c>
    </row>
    <row collapsed="false" customFormat="false" customHeight="false" hidden="false" ht="12.1" outlineLevel="0" r="104">
      <c r="A104" s="25" t="n">
        <v>47085</v>
      </c>
      <c r="B104" s="16" t="s">
        <v>155</v>
      </c>
      <c r="C104" s="16" t="s">
        <v>47</v>
      </c>
      <c r="D104" s="16" t="s">
        <v>48</v>
      </c>
      <c r="E104" s="6" t="n">
        <v>1000</v>
      </c>
      <c r="F104" s="7" t="n">
        <v>92</v>
      </c>
      <c r="G104" s="6" t="n">
        <v>61.08</v>
      </c>
      <c r="H104" s="6" t="n">
        <v>0</v>
      </c>
      <c r="I104" s="6" t="n">
        <v>5619.36</v>
      </c>
      <c r="J104" s="6" t="n">
        <v>5619.36</v>
      </c>
    </row>
    <row collapsed="false" customFormat="false" customHeight="false" hidden="false" ht="12.1" outlineLevel="0" r="105">
      <c r="A105" s="25" t="n">
        <v>47103</v>
      </c>
      <c r="B105" s="16" t="s">
        <v>155</v>
      </c>
      <c r="C105" s="16" t="s">
        <v>55</v>
      </c>
      <c r="D105" s="16" t="s">
        <v>56</v>
      </c>
      <c r="E105" s="6" t="n">
        <v>1000</v>
      </c>
      <c r="F105" s="7" t="n">
        <v>15</v>
      </c>
      <c r="G105" s="6" t="n">
        <v>13.97</v>
      </c>
      <c r="H105" s="6" t="n">
        <v>0</v>
      </c>
      <c r="I105" s="6" t="n">
        <v>209.55</v>
      </c>
      <c r="J105" s="6" t="n">
        <v>209.55</v>
      </c>
    </row>
    <row collapsed="false" customFormat="false" customHeight="false" hidden="false" ht="12.1" outlineLevel="0" r="106">
      <c r="A106" s="25" t="n">
        <v>47106</v>
      </c>
      <c r="B106" s="16" t="s">
        <v>155</v>
      </c>
      <c r="C106" s="16" t="s">
        <v>35</v>
      </c>
      <c r="D106" s="16" t="s">
        <v>36</v>
      </c>
      <c r="E106" s="6" t="n">
        <v>1000</v>
      </c>
      <c r="F106" s="7" t="n">
        <v>123</v>
      </c>
      <c r="G106" s="6" t="n">
        <v>59.84</v>
      </c>
      <c r="H106" s="6" t="n">
        <v>0</v>
      </c>
      <c r="I106" s="6" t="n">
        <v>7360.32</v>
      </c>
      <c r="J106" s="6" t="n">
        <v>7360.32</v>
      </c>
    </row>
    <row collapsed="false" customFormat="false" customHeight="false" hidden="false" ht="12.1" outlineLevel="0" r="107">
      <c r="A107" s="25" t="n">
        <v>47130</v>
      </c>
      <c r="B107" s="16" t="s">
        <v>155</v>
      </c>
      <c r="C107" s="16" t="s">
        <v>62</v>
      </c>
      <c r="D107" s="16" t="s">
        <v>63</v>
      </c>
      <c r="E107" s="6" t="n">
        <v>1000</v>
      </c>
      <c r="F107" s="7" t="n">
        <v>10</v>
      </c>
      <c r="G107" s="6" t="n">
        <v>10.1</v>
      </c>
      <c r="H107" s="6" t="n">
        <v>0</v>
      </c>
      <c r="I107" s="6" t="n">
        <v>101</v>
      </c>
      <c r="J107" s="6" t="n">
        <v>101</v>
      </c>
    </row>
    <row collapsed="false" customFormat="false" customHeight="false" hidden="false" ht="12.1" outlineLevel="0" r="108">
      <c r="A108" s="25" t="n">
        <v>47133</v>
      </c>
      <c r="B108" s="16" t="s">
        <v>155</v>
      </c>
      <c r="C108" s="16" t="s">
        <v>55</v>
      </c>
      <c r="D108" s="16" t="s">
        <v>56</v>
      </c>
      <c r="E108" s="6" t="n">
        <v>1000</v>
      </c>
      <c r="F108" s="7" t="n">
        <v>15</v>
      </c>
      <c r="G108" s="6" t="n">
        <v>13.97</v>
      </c>
      <c r="H108" s="6" t="n">
        <v>0</v>
      </c>
      <c r="I108" s="6" t="n">
        <v>209.55</v>
      </c>
      <c r="J108" s="6" t="n">
        <v>209.55</v>
      </c>
    </row>
    <row collapsed="false" customFormat="false" customHeight="false" hidden="false" ht="12.1" outlineLevel="0" r="109">
      <c r="A109" s="25" t="n">
        <v>47141</v>
      </c>
      <c r="B109" s="16" t="s">
        <v>155</v>
      </c>
      <c r="C109" s="16" t="s">
        <v>26</v>
      </c>
      <c r="D109" s="16" t="s">
        <v>28</v>
      </c>
      <c r="E109" s="6" t="n">
        <v>1000</v>
      </c>
      <c r="F109" s="7" t="n">
        <v>190</v>
      </c>
      <c r="G109" s="6" t="n">
        <v>30.42</v>
      </c>
      <c r="H109" s="6" t="n">
        <v>0</v>
      </c>
      <c r="I109" s="6" t="n">
        <v>5779.8</v>
      </c>
      <c r="J109" s="6" t="n">
        <v>5779.8</v>
      </c>
    </row>
    <row collapsed="false" customFormat="false" customHeight="false" hidden="false" ht="12.1" outlineLevel="0" r="110">
      <c r="A110" s="25" t="n">
        <v>47155</v>
      </c>
      <c r="B110" s="16" t="s">
        <v>155</v>
      </c>
      <c r="C110" s="16" t="s">
        <v>31</v>
      </c>
      <c r="D110" s="16" t="s">
        <v>32</v>
      </c>
      <c r="E110" s="6" t="n">
        <v>1000</v>
      </c>
      <c r="F110" s="7" t="n">
        <v>177</v>
      </c>
      <c r="G110" s="6" t="n">
        <v>34.9</v>
      </c>
      <c r="H110" s="6" t="n">
        <v>0</v>
      </c>
      <c r="I110" s="6" t="n">
        <v>6177.3</v>
      </c>
      <c r="J110" s="6" t="n">
        <v>6177.3</v>
      </c>
    </row>
    <row collapsed="false" customFormat="false" customHeight="false" hidden="false" ht="12.1" outlineLevel="0" r="111">
      <c r="A111" s="25" t="n">
        <v>47163</v>
      </c>
      <c r="B111" s="16" t="s">
        <v>155</v>
      </c>
      <c r="C111" s="16" t="s">
        <v>55</v>
      </c>
      <c r="D111" s="16" t="s">
        <v>56</v>
      </c>
      <c r="E111" s="6" t="n">
        <v>1000</v>
      </c>
      <c r="F111" s="7" t="n">
        <v>15</v>
      </c>
      <c r="G111" s="6" t="n">
        <v>13.97</v>
      </c>
      <c r="H111" s="6" t="n">
        <v>0</v>
      </c>
      <c r="I111" s="6" t="n">
        <v>209.55</v>
      </c>
      <c r="J111" s="6" t="n">
        <v>209.55</v>
      </c>
    </row>
    <row collapsed="false" customFormat="false" customHeight="false" hidden="false" ht="12.1" outlineLevel="0" r="112">
      <c r="A112" s="25" t="n">
        <v>47197</v>
      </c>
      <c r="B112" s="16" t="s">
        <v>155</v>
      </c>
      <c r="C112" s="16" t="s">
        <v>39</v>
      </c>
      <c r="D112" s="16" t="s">
        <v>40</v>
      </c>
      <c r="E112" s="6" t="n">
        <v>1000</v>
      </c>
      <c r="F112" s="7" t="n">
        <v>94</v>
      </c>
      <c r="G112" s="6" t="n">
        <v>59.84</v>
      </c>
      <c r="H112" s="6" t="n">
        <v>0</v>
      </c>
      <c r="I112" s="6" t="n">
        <v>5624.96</v>
      </c>
      <c r="J112" s="6" t="n">
        <v>5624.96</v>
      </c>
    </row>
    <row collapsed="false" customFormat="false" customHeight="false" hidden="false" ht="12.1" outlineLevel="0" r="113">
      <c r="A113" s="25" t="n">
        <v>47221</v>
      </c>
      <c r="B113" s="16" t="s">
        <v>155</v>
      </c>
      <c r="C113" s="16" t="s">
        <v>62</v>
      </c>
      <c r="D113" s="16" t="s">
        <v>63</v>
      </c>
      <c r="E113" s="6" t="n">
        <v>1000</v>
      </c>
      <c r="F113" s="7" t="n">
        <v>10</v>
      </c>
      <c r="G113" s="6" t="n">
        <v>9.54</v>
      </c>
      <c r="H113" s="6" t="n">
        <v>0</v>
      </c>
      <c r="I113" s="6" t="n">
        <v>95.4</v>
      </c>
      <c r="J113" s="6" t="n">
        <v>95.4</v>
      </c>
    </row>
    <row collapsed="false" customFormat="false" customHeight="false" hidden="false" ht="12.1" outlineLevel="0" r="114">
      <c r="A114" s="25" t="n">
        <v>47225</v>
      </c>
      <c r="B114" s="16" t="s">
        <v>155</v>
      </c>
      <c r="C114" s="16" t="s">
        <v>43</v>
      </c>
      <c r="D114" s="16" t="s">
        <v>44</v>
      </c>
      <c r="E114" s="6" t="n">
        <v>1000</v>
      </c>
      <c r="F114" s="7" t="n">
        <v>90</v>
      </c>
      <c r="G114" s="6" t="n">
        <v>64.82</v>
      </c>
      <c r="H114" s="6" t="n">
        <v>0</v>
      </c>
      <c r="I114" s="6" t="n">
        <v>5833.8</v>
      </c>
      <c r="J114" s="6" t="n">
        <v>5833.8</v>
      </c>
    </row>
    <row collapsed="false" customFormat="false" customHeight="false" hidden="false" ht="12.1" outlineLevel="0" r="115">
      <c r="A115" s="25" t="n">
        <v>47267</v>
      </c>
      <c r="B115" s="16" t="s">
        <v>155</v>
      </c>
      <c r="C115" s="16" t="s">
        <v>47</v>
      </c>
      <c r="D115" s="16" t="s">
        <v>48</v>
      </c>
      <c r="E115" s="6" t="n">
        <v>1000</v>
      </c>
      <c r="F115" s="7" t="n">
        <v>92</v>
      </c>
      <c r="G115" s="6" t="n">
        <v>61.08</v>
      </c>
      <c r="H115" s="6" t="n">
        <v>0</v>
      </c>
      <c r="I115" s="6" t="n">
        <v>5619.36</v>
      </c>
      <c r="J115" s="6" t="n">
        <v>5619.36</v>
      </c>
    </row>
    <row collapsed="false" customFormat="false" customHeight="false" hidden="false" ht="12.1" outlineLevel="0" r="116">
      <c r="A116" s="25" t="n">
        <v>47288</v>
      </c>
      <c r="B116" s="16" t="s">
        <v>155</v>
      </c>
      <c r="C116" s="16" t="s">
        <v>35</v>
      </c>
      <c r="D116" s="16" t="s">
        <v>36</v>
      </c>
      <c r="E116" s="6" t="n">
        <v>1000</v>
      </c>
      <c r="F116" s="7" t="n">
        <v>123</v>
      </c>
      <c r="G116" s="6" t="n">
        <v>59.84</v>
      </c>
      <c r="H116" s="6" t="n">
        <v>0</v>
      </c>
      <c r="I116" s="6" t="n">
        <v>7360.32</v>
      </c>
      <c r="J116" s="6" t="n">
        <v>7360.32</v>
      </c>
    </row>
    <row collapsed="false" customFormat="false" customHeight="false" hidden="false" ht="12.1" outlineLevel="0" r="117">
      <c r="A117" s="25" t="n">
        <v>47323</v>
      </c>
      <c r="B117" s="16" t="s">
        <v>155</v>
      </c>
      <c r="C117" s="16" t="s">
        <v>26</v>
      </c>
      <c r="D117" s="16" t="s">
        <v>28</v>
      </c>
      <c r="E117" s="6" t="n">
        <v>1000</v>
      </c>
      <c r="F117" s="7" t="n">
        <v>190</v>
      </c>
      <c r="G117" s="6" t="n">
        <v>30.42</v>
      </c>
      <c r="H117" s="6" t="n">
        <v>0</v>
      </c>
      <c r="I117" s="6" t="n">
        <v>5779.8</v>
      </c>
      <c r="J117" s="6" t="n">
        <v>5779.8</v>
      </c>
    </row>
    <row collapsed="false" customFormat="false" customHeight="false" hidden="false" ht="12.1" outlineLevel="0" r="118">
      <c r="A118" s="25" t="n">
        <v>47337</v>
      </c>
      <c r="B118" s="16" t="s">
        <v>155</v>
      </c>
      <c r="C118" s="16" t="s">
        <v>31</v>
      </c>
      <c r="D118" s="16" t="s">
        <v>32</v>
      </c>
      <c r="E118" s="6" t="n">
        <v>1000</v>
      </c>
      <c r="F118" s="7" t="n">
        <v>177</v>
      </c>
      <c r="G118" s="6" t="n">
        <v>34.9</v>
      </c>
      <c r="H118" s="6" t="n">
        <v>0</v>
      </c>
      <c r="I118" s="6" t="n">
        <v>6177.3</v>
      </c>
      <c r="J118" s="6" t="n">
        <v>6177.3</v>
      </c>
    </row>
    <row collapsed="false" customFormat="false" customHeight="false" hidden="false" ht="12.1" outlineLevel="0" r="119">
      <c r="A119" s="25" t="n">
        <v>47346</v>
      </c>
      <c r="B119" s="16" t="s">
        <v>155</v>
      </c>
      <c r="C119" s="16" t="s">
        <v>62</v>
      </c>
      <c r="D119" s="16" t="s">
        <v>63</v>
      </c>
      <c r="E119" s="6" t="n">
        <v>1000</v>
      </c>
      <c r="F119" s="7" t="n">
        <v>10</v>
      </c>
      <c r="G119" s="6" t="n">
        <v>12.33</v>
      </c>
      <c r="H119" s="6" t="n">
        <v>0</v>
      </c>
      <c r="I119" s="6" t="n">
        <v>123.3</v>
      </c>
      <c r="J119" s="6" t="n">
        <v>123.3</v>
      </c>
    </row>
    <row collapsed="false" customFormat="false" customHeight="false" hidden="false" ht="12.1" outlineLevel="0" r="120">
      <c r="A120" s="25" t="n">
        <v>47379</v>
      </c>
      <c r="B120" s="16" t="s">
        <v>155</v>
      </c>
      <c r="C120" s="16" t="s">
        <v>39</v>
      </c>
      <c r="D120" s="16" t="s">
        <v>40</v>
      </c>
      <c r="E120" s="6" t="n">
        <v>1000</v>
      </c>
      <c r="F120" s="7" t="n">
        <v>94</v>
      </c>
      <c r="G120" s="6" t="n">
        <v>59.84</v>
      </c>
      <c r="H120" s="6" t="n">
        <v>0</v>
      </c>
      <c r="I120" s="6" t="n">
        <v>5624.96</v>
      </c>
      <c r="J120" s="6" t="n">
        <v>5624.96</v>
      </c>
    </row>
    <row collapsed="false" customFormat="false" customHeight="false" hidden="false" ht="12.1" outlineLevel="0" r="121">
      <c r="A121" s="25" t="n">
        <v>47407</v>
      </c>
      <c r="B121" s="16" t="s">
        <v>155</v>
      </c>
      <c r="C121" s="16" t="s">
        <v>43</v>
      </c>
      <c r="D121" s="16" t="s">
        <v>44</v>
      </c>
      <c r="E121" s="6" t="n">
        <v>1000</v>
      </c>
      <c r="F121" s="7" t="n">
        <v>90</v>
      </c>
      <c r="G121" s="6" t="n">
        <v>64.82</v>
      </c>
      <c r="H121" s="6" t="n">
        <v>0</v>
      </c>
      <c r="I121" s="6" t="n">
        <v>5833.8</v>
      </c>
      <c r="J121" s="6" t="n">
        <v>5833.8</v>
      </c>
    </row>
    <row collapsed="false" customFormat="false" customHeight="false" hidden="false" ht="12.1" outlineLevel="0" r="122">
      <c r="A122" s="25" t="n">
        <v>47449</v>
      </c>
      <c r="B122" s="16" t="s">
        <v>155</v>
      </c>
      <c r="C122" s="16" t="s">
        <v>47</v>
      </c>
      <c r="D122" s="16" t="s">
        <v>48</v>
      </c>
      <c r="E122" s="6" t="n">
        <v>1000</v>
      </c>
      <c r="F122" s="7" t="n">
        <v>92</v>
      </c>
      <c r="G122" s="6" t="n">
        <v>61.08</v>
      </c>
      <c r="H122" s="6" t="n">
        <v>0</v>
      </c>
      <c r="I122" s="6" t="n">
        <v>5619.36</v>
      </c>
      <c r="J122" s="6" t="n">
        <v>5619.36</v>
      </c>
    </row>
    <row collapsed="false" customFormat="false" customHeight="false" hidden="false" ht="12.1" outlineLevel="0" r="123">
      <c r="A123" s="25" t="n">
        <v>47470</v>
      </c>
      <c r="B123" s="16" t="s">
        <v>155</v>
      </c>
      <c r="C123" s="16" t="s">
        <v>35</v>
      </c>
      <c r="D123" s="16" t="s">
        <v>36</v>
      </c>
      <c r="E123" s="6" t="n">
        <v>1000</v>
      </c>
      <c r="F123" s="7" t="n">
        <v>123</v>
      </c>
      <c r="G123" s="6" t="n">
        <v>59.84</v>
      </c>
      <c r="H123" s="6" t="n">
        <v>0</v>
      </c>
      <c r="I123" s="6" t="n">
        <v>7360.32</v>
      </c>
      <c r="J123" s="6" t="n">
        <v>7360.32</v>
      </c>
    </row>
    <row collapsed="false" customFormat="false" customHeight="false" hidden="false" ht="12.1" outlineLevel="0" r="124">
      <c r="A124" s="25" t="n">
        <v>47505</v>
      </c>
      <c r="B124" s="16" t="s">
        <v>155</v>
      </c>
      <c r="C124" s="16" t="s">
        <v>26</v>
      </c>
      <c r="D124" s="16" t="s">
        <v>28</v>
      </c>
      <c r="E124" s="6" t="n">
        <v>1000</v>
      </c>
      <c r="F124" s="7" t="n">
        <v>190</v>
      </c>
      <c r="G124" s="6" t="n">
        <v>30.42</v>
      </c>
      <c r="H124" s="6" t="n">
        <v>0</v>
      </c>
      <c r="I124" s="6" t="n">
        <v>5779.8</v>
      </c>
      <c r="J124" s="6" t="n">
        <v>5779.8</v>
      </c>
    </row>
    <row collapsed="false" customFormat="false" customHeight="false" hidden="false" ht="12.1" outlineLevel="0" r="125">
      <c r="A125" s="25" t="n">
        <v>47519</v>
      </c>
      <c r="B125" s="16" t="s">
        <v>155</v>
      </c>
      <c r="C125" s="16" t="s">
        <v>31</v>
      </c>
      <c r="D125" s="16" t="s">
        <v>32</v>
      </c>
      <c r="E125" s="6" t="n">
        <v>1000</v>
      </c>
      <c r="F125" s="7" t="n">
        <v>177</v>
      </c>
      <c r="G125" s="6" t="n">
        <v>34.9</v>
      </c>
      <c r="H125" s="6" t="n">
        <v>0</v>
      </c>
      <c r="I125" s="6" t="n">
        <v>6177.3</v>
      </c>
      <c r="J125" s="6" t="n">
        <v>6177.3</v>
      </c>
    </row>
    <row collapsed="false" customFormat="false" customHeight="false" hidden="false" ht="12.1" outlineLevel="0" r="126">
      <c r="A126" s="25" t="n">
        <v>47561</v>
      </c>
      <c r="B126" s="16" t="s">
        <v>155</v>
      </c>
      <c r="C126" s="16" t="s">
        <v>39</v>
      </c>
      <c r="D126" s="16" t="s">
        <v>40</v>
      </c>
      <c r="E126" s="6" t="n">
        <v>1000</v>
      </c>
      <c r="F126" s="7" t="n">
        <v>94</v>
      </c>
      <c r="G126" s="6" t="n">
        <v>59.84</v>
      </c>
      <c r="H126" s="6" t="n">
        <v>0</v>
      </c>
      <c r="I126" s="6" t="n">
        <v>5624.96</v>
      </c>
      <c r="J126" s="6" t="n">
        <v>5624.96</v>
      </c>
    </row>
    <row collapsed="false" customFormat="false" customHeight="false" hidden="false" ht="12.1" outlineLevel="0" r="127">
      <c r="A127" s="25" t="n">
        <v>47589</v>
      </c>
      <c r="B127" s="16" t="s">
        <v>155</v>
      </c>
      <c r="C127" s="16" t="s">
        <v>43</v>
      </c>
      <c r="D127" s="16" t="s">
        <v>44</v>
      </c>
      <c r="E127" s="6" t="n">
        <v>1000</v>
      </c>
      <c r="F127" s="7" t="n">
        <v>90</v>
      </c>
      <c r="G127" s="6" t="n">
        <v>64.82</v>
      </c>
      <c r="H127" s="6" t="n">
        <v>0</v>
      </c>
      <c r="I127" s="6" t="n">
        <v>5833.8</v>
      </c>
      <c r="J127" s="6" t="n">
        <v>5833.8</v>
      </c>
    </row>
    <row collapsed="false" customFormat="false" customHeight="false" hidden="false" ht="12.1" outlineLevel="0" r="128">
      <c r="A128" s="25" t="n">
        <v>47631</v>
      </c>
      <c r="B128" s="16" t="s">
        <v>155</v>
      </c>
      <c r="C128" s="16" t="s">
        <v>47</v>
      </c>
      <c r="D128" s="16" t="s">
        <v>48</v>
      </c>
      <c r="E128" s="6" t="n">
        <v>1000</v>
      </c>
      <c r="F128" s="7" t="n">
        <v>92</v>
      </c>
      <c r="G128" s="6" t="n">
        <v>61.08</v>
      </c>
      <c r="H128" s="6" t="n">
        <v>0</v>
      </c>
      <c r="I128" s="6" t="n">
        <v>5619.36</v>
      </c>
      <c r="J128" s="6" t="n">
        <v>5619.36</v>
      </c>
    </row>
    <row collapsed="false" customFormat="false" customHeight="false" hidden="false" ht="12.1" outlineLevel="0" r="129">
      <c r="A129" s="25" t="n">
        <v>47652</v>
      </c>
      <c r="B129" s="16" t="s">
        <v>155</v>
      </c>
      <c r="C129" s="16" t="s">
        <v>35</v>
      </c>
      <c r="D129" s="16" t="s">
        <v>36</v>
      </c>
      <c r="E129" s="6" t="n">
        <v>1000</v>
      </c>
      <c r="F129" s="7" t="n">
        <v>123</v>
      </c>
      <c r="G129" s="6" t="n">
        <v>59.84</v>
      </c>
      <c r="H129" s="6" t="n">
        <v>0</v>
      </c>
      <c r="I129" s="6" t="n">
        <v>7360.32</v>
      </c>
      <c r="J129" s="6" t="n">
        <v>7360.32</v>
      </c>
    </row>
    <row collapsed="false" customFormat="false" customHeight="false" hidden="false" ht="12.1" outlineLevel="0" r="130">
      <c r="A130" s="25" t="n">
        <v>47687</v>
      </c>
      <c r="B130" s="16" t="s">
        <v>155</v>
      </c>
      <c r="C130" s="16" t="s">
        <v>26</v>
      </c>
      <c r="D130" s="16" t="s">
        <v>28</v>
      </c>
      <c r="E130" s="6" t="n">
        <v>1000</v>
      </c>
      <c r="F130" s="7" t="n">
        <v>190</v>
      </c>
      <c r="G130" s="6" t="n">
        <v>30.42</v>
      </c>
      <c r="H130" s="6" t="n">
        <v>0</v>
      </c>
      <c r="I130" s="6" t="n">
        <v>5779.8</v>
      </c>
      <c r="J130" s="6" t="n">
        <v>5779.8</v>
      </c>
    </row>
    <row collapsed="false" customFormat="false" customHeight="false" hidden="false" ht="12.1" outlineLevel="0" r="131">
      <c r="A131" s="25" t="n">
        <v>47701</v>
      </c>
      <c r="B131" s="16" t="s">
        <v>155</v>
      </c>
      <c r="C131" s="16" t="s">
        <v>31</v>
      </c>
      <c r="D131" s="16" t="s">
        <v>32</v>
      </c>
      <c r="E131" s="6" t="n">
        <v>1000</v>
      </c>
      <c r="F131" s="7" t="n">
        <v>177</v>
      </c>
      <c r="G131" s="6" t="n">
        <v>34.9</v>
      </c>
      <c r="H131" s="6" t="n">
        <v>0</v>
      </c>
      <c r="I131" s="6" t="n">
        <v>6177.3</v>
      </c>
      <c r="J131" s="6" t="n">
        <v>6177.3</v>
      </c>
    </row>
    <row collapsed="false" customFormat="false" customHeight="false" hidden="false" ht="12.1" outlineLevel="0" r="132">
      <c r="A132" s="25" t="n">
        <v>47743</v>
      </c>
      <c r="B132" s="16" t="s">
        <v>155</v>
      </c>
      <c r="C132" s="16" t="s">
        <v>39</v>
      </c>
      <c r="D132" s="16" t="s">
        <v>40</v>
      </c>
      <c r="E132" s="6" t="n">
        <v>1000</v>
      </c>
      <c r="F132" s="7" t="n">
        <v>94</v>
      </c>
      <c r="G132" s="6" t="n">
        <v>59.84</v>
      </c>
      <c r="H132" s="6" t="n">
        <v>0</v>
      </c>
      <c r="I132" s="6" t="n">
        <v>5624.96</v>
      </c>
      <c r="J132" s="6" t="n">
        <v>5624.96</v>
      </c>
    </row>
    <row collapsed="false" customFormat="false" customHeight="false" hidden="false" ht="12.1" outlineLevel="0" r="133">
      <c r="A133" s="25" t="n">
        <v>47771</v>
      </c>
      <c r="B133" s="16" t="s">
        <v>155</v>
      </c>
      <c r="C133" s="16" t="s">
        <v>43</v>
      </c>
      <c r="D133" s="16" t="s">
        <v>44</v>
      </c>
      <c r="E133" s="6" t="n">
        <v>1000</v>
      </c>
      <c r="F133" s="7" t="n">
        <v>90</v>
      </c>
      <c r="G133" s="6" t="n">
        <v>64.82</v>
      </c>
      <c r="H133" s="6" t="n">
        <v>0</v>
      </c>
      <c r="I133" s="6" t="n">
        <v>5833.8</v>
      </c>
      <c r="J133" s="6" t="n">
        <v>5833.8</v>
      </c>
    </row>
    <row collapsed="false" customFormat="false" customHeight="false" hidden="false" ht="12.1" outlineLevel="0" r="134">
      <c r="A134" s="25" t="n">
        <v>47813</v>
      </c>
      <c r="B134" s="16" t="s">
        <v>155</v>
      </c>
      <c r="C134" s="16" t="s">
        <v>47</v>
      </c>
      <c r="D134" s="16" t="s">
        <v>48</v>
      </c>
      <c r="E134" s="6" t="n">
        <v>1000</v>
      </c>
      <c r="F134" s="7" t="n">
        <v>92</v>
      </c>
      <c r="G134" s="6" t="n">
        <v>61.08</v>
      </c>
      <c r="H134" s="6" t="n">
        <v>0</v>
      </c>
      <c r="I134" s="6" t="n">
        <v>5619.36</v>
      </c>
      <c r="J134" s="6" t="n">
        <v>5619.36</v>
      </c>
    </row>
    <row collapsed="false" customFormat="false" customHeight="false" hidden="false" ht="12.1" outlineLevel="0" r="135">
      <c r="A135" s="25" t="n">
        <v>47834</v>
      </c>
      <c r="B135" s="16" t="s">
        <v>155</v>
      </c>
      <c r="C135" s="16" t="s">
        <v>35</v>
      </c>
      <c r="D135" s="16" t="s">
        <v>36</v>
      </c>
      <c r="E135" s="6" t="n">
        <v>1000</v>
      </c>
      <c r="F135" s="7" t="n">
        <v>123</v>
      </c>
      <c r="G135" s="6" t="n">
        <v>59.84</v>
      </c>
      <c r="H135" s="6" t="n">
        <v>0</v>
      </c>
      <c r="I135" s="6" t="n">
        <v>7360.32</v>
      </c>
      <c r="J135" s="6" t="n">
        <v>7360.32</v>
      </c>
    </row>
    <row collapsed="false" customFormat="false" customHeight="false" hidden="false" ht="12.1" outlineLevel="0" r="136">
      <c r="A136" s="25" t="n">
        <v>47869</v>
      </c>
      <c r="B136" s="16" t="s">
        <v>155</v>
      </c>
      <c r="C136" s="16" t="s">
        <v>26</v>
      </c>
      <c r="D136" s="16" t="s">
        <v>28</v>
      </c>
      <c r="E136" s="6" t="n">
        <v>1000</v>
      </c>
      <c r="F136" s="7" t="n">
        <v>190</v>
      </c>
      <c r="G136" s="6" t="n">
        <v>30.42</v>
      </c>
      <c r="H136" s="6" t="n">
        <v>0</v>
      </c>
      <c r="I136" s="6" t="n">
        <v>5779.8</v>
      </c>
      <c r="J136" s="6" t="n">
        <v>5779.8</v>
      </c>
    </row>
    <row collapsed="false" customFormat="false" customHeight="false" hidden="false" ht="12.1" outlineLevel="0" r="137">
      <c r="A137" s="25" t="n">
        <v>47883</v>
      </c>
      <c r="B137" s="16" t="s">
        <v>155</v>
      </c>
      <c r="C137" s="16" t="s">
        <v>31</v>
      </c>
      <c r="D137" s="16" t="s">
        <v>32</v>
      </c>
      <c r="E137" s="6" t="n">
        <v>1000</v>
      </c>
      <c r="F137" s="7" t="n">
        <v>177</v>
      </c>
      <c r="G137" s="6" t="n">
        <v>34.9</v>
      </c>
      <c r="H137" s="6" t="n">
        <v>0</v>
      </c>
      <c r="I137" s="6" t="n">
        <v>6177.3</v>
      </c>
      <c r="J137" s="6" t="n">
        <v>6177.3</v>
      </c>
    </row>
    <row collapsed="false" customFormat="false" customHeight="false" hidden="false" ht="12.1" outlineLevel="0" r="138">
      <c r="A138" s="25" t="n">
        <v>47925</v>
      </c>
      <c r="B138" s="16" t="s">
        <v>155</v>
      </c>
      <c r="C138" s="16" t="s">
        <v>39</v>
      </c>
      <c r="D138" s="16" t="s">
        <v>40</v>
      </c>
      <c r="E138" s="6" t="n">
        <v>1000</v>
      </c>
      <c r="F138" s="7" t="n">
        <v>94</v>
      </c>
      <c r="G138" s="6" t="n">
        <v>59.84</v>
      </c>
      <c r="H138" s="6" t="n">
        <v>0</v>
      </c>
      <c r="I138" s="6" t="n">
        <v>5624.96</v>
      </c>
      <c r="J138" s="6" t="n">
        <v>5624.96</v>
      </c>
    </row>
    <row collapsed="false" customFormat="false" customHeight="false" hidden="false" ht="12.1" outlineLevel="0" r="139">
      <c r="A139" s="25" t="n">
        <v>47953</v>
      </c>
      <c r="B139" s="16" t="s">
        <v>155</v>
      </c>
      <c r="C139" s="16" t="s">
        <v>43</v>
      </c>
      <c r="D139" s="16" t="s">
        <v>44</v>
      </c>
      <c r="E139" s="6" t="n">
        <v>1000</v>
      </c>
      <c r="F139" s="7" t="n">
        <v>90</v>
      </c>
      <c r="G139" s="6" t="n">
        <v>64.82</v>
      </c>
      <c r="H139" s="6" t="n">
        <v>0</v>
      </c>
      <c r="I139" s="6" t="n">
        <v>5833.8</v>
      </c>
      <c r="J139" s="6" t="n">
        <v>5833.8</v>
      </c>
    </row>
    <row collapsed="false" customFormat="false" customHeight="false" hidden="false" ht="12.1" outlineLevel="0" r="140">
      <c r="A140" s="25" t="n">
        <v>47995</v>
      </c>
      <c r="B140" s="16" t="s">
        <v>155</v>
      </c>
      <c r="C140" s="16" t="s">
        <v>47</v>
      </c>
      <c r="D140" s="16" t="s">
        <v>48</v>
      </c>
      <c r="E140" s="6" t="n">
        <v>1000</v>
      </c>
      <c r="F140" s="7" t="n">
        <v>92</v>
      </c>
      <c r="G140" s="6" t="n">
        <v>61.08</v>
      </c>
      <c r="H140" s="6" t="n">
        <v>0</v>
      </c>
      <c r="I140" s="6" t="n">
        <v>5619.36</v>
      </c>
      <c r="J140" s="6" t="n">
        <v>5619.36</v>
      </c>
    </row>
    <row collapsed="false" customFormat="false" customHeight="false" hidden="false" ht="12.1" outlineLevel="0" r="141">
      <c r="A141" s="25" t="n">
        <v>48016</v>
      </c>
      <c r="B141" s="16" t="s">
        <v>155</v>
      </c>
      <c r="C141" s="16" t="s">
        <v>35</v>
      </c>
      <c r="D141" s="16" t="s">
        <v>36</v>
      </c>
      <c r="E141" s="6" t="n">
        <v>1000</v>
      </c>
      <c r="F141" s="7" t="n">
        <v>123</v>
      </c>
      <c r="G141" s="6" t="n">
        <v>59.84</v>
      </c>
      <c r="H141" s="6" t="n">
        <v>0</v>
      </c>
      <c r="I141" s="6" t="n">
        <v>7360.32</v>
      </c>
      <c r="J141" s="6" t="n">
        <v>7360.32</v>
      </c>
    </row>
    <row collapsed="false" customFormat="false" customHeight="false" hidden="false" ht="12.1" outlineLevel="0" r="142">
      <c r="A142" s="25" t="n">
        <v>48051</v>
      </c>
      <c r="B142" s="16" t="s">
        <v>155</v>
      </c>
      <c r="C142" s="16" t="s">
        <v>26</v>
      </c>
      <c r="D142" s="16" t="s">
        <v>28</v>
      </c>
      <c r="E142" s="6" t="n">
        <v>1000</v>
      </c>
      <c r="F142" s="7" t="n">
        <v>190</v>
      </c>
      <c r="G142" s="6" t="n">
        <v>30.42</v>
      </c>
      <c r="H142" s="6" t="n">
        <v>0</v>
      </c>
      <c r="I142" s="6" t="n">
        <v>5779.8</v>
      </c>
      <c r="J142" s="6" t="n">
        <v>5779.8</v>
      </c>
    </row>
    <row collapsed="false" customFormat="false" customHeight="false" hidden="false" ht="12.1" outlineLevel="0" r="143">
      <c r="A143" s="25" t="n">
        <v>48065</v>
      </c>
      <c r="B143" s="16" t="s">
        <v>155</v>
      </c>
      <c r="C143" s="16" t="s">
        <v>31</v>
      </c>
      <c r="D143" s="16" t="s">
        <v>32</v>
      </c>
      <c r="E143" s="6" t="n">
        <v>1000</v>
      </c>
      <c r="F143" s="7" t="n">
        <v>177</v>
      </c>
      <c r="G143" s="6" t="n">
        <v>34.9</v>
      </c>
      <c r="H143" s="6" t="n">
        <v>0</v>
      </c>
      <c r="I143" s="6" t="n">
        <v>6177.3</v>
      </c>
      <c r="J143" s="6" t="n">
        <v>6177.3</v>
      </c>
    </row>
    <row collapsed="false" customFormat="false" customHeight="false" hidden="false" ht="12.1" outlineLevel="0" r="144">
      <c r="A144" s="25" t="n">
        <v>48107</v>
      </c>
      <c r="B144" s="16" t="s">
        <v>155</v>
      </c>
      <c r="C144" s="16" t="s">
        <v>39</v>
      </c>
      <c r="D144" s="16" t="s">
        <v>40</v>
      </c>
      <c r="E144" s="6" t="n">
        <v>1000</v>
      </c>
      <c r="F144" s="7" t="n">
        <v>94</v>
      </c>
      <c r="G144" s="6" t="n">
        <v>59.84</v>
      </c>
      <c r="H144" s="6" t="n">
        <v>0</v>
      </c>
      <c r="I144" s="6" t="n">
        <v>5624.96</v>
      </c>
      <c r="J144" s="6" t="n">
        <v>5624.96</v>
      </c>
    </row>
    <row collapsed="false" customFormat="false" customHeight="false" hidden="false" ht="12.1" outlineLevel="0" r="145">
      <c r="A145" s="25" t="n">
        <v>48135</v>
      </c>
      <c r="B145" s="16" t="s">
        <v>155</v>
      </c>
      <c r="C145" s="16" t="s">
        <v>43</v>
      </c>
      <c r="D145" s="16" t="s">
        <v>44</v>
      </c>
      <c r="E145" s="6" t="n">
        <v>1000</v>
      </c>
      <c r="F145" s="7" t="n">
        <v>90</v>
      </c>
      <c r="G145" s="6" t="n">
        <v>64.82</v>
      </c>
      <c r="H145" s="6" t="n">
        <v>0</v>
      </c>
      <c r="I145" s="6" t="n">
        <v>5833.8</v>
      </c>
      <c r="J145" s="6" t="n">
        <v>5833.8</v>
      </c>
    </row>
    <row collapsed="false" customFormat="false" customHeight="false" hidden="false" ht="12.1" outlineLevel="0" r="146">
      <c r="A146" s="25" t="n">
        <v>48177</v>
      </c>
      <c r="B146" s="16" t="s">
        <v>155</v>
      </c>
      <c r="C146" s="16" t="s">
        <v>47</v>
      </c>
      <c r="D146" s="16" t="s">
        <v>48</v>
      </c>
      <c r="E146" s="6" t="n">
        <v>1000</v>
      </c>
      <c r="F146" s="7" t="n">
        <v>92</v>
      </c>
      <c r="G146" s="6" t="n">
        <v>61.08</v>
      </c>
      <c r="H146" s="6" t="n">
        <v>0</v>
      </c>
      <c r="I146" s="6" t="n">
        <v>5619.36</v>
      </c>
      <c r="J146" s="6" t="n">
        <v>5619.36</v>
      </c>
    </row>
    <row collapsed="false" customFormat="false" customHeight="false" hidden="false" ht="12.1" outlineLevel="0" r="147">
      <c r="A147" s="25" t="n">
        <v>48198</v>
      </c>
      <c r="B147" s="16" t="s">
        <v>155</v>
      </c>
      <c r="C147" s="16" t="s">
        <v>35</v>
      </c>
      <c r="D147" s="16" t="s">
        <v>36</v>
      </c>
      <c r="E147" s="6" t="n">
        <v>1000</v>
      </c>
      <c r="F147" s="7" t="n">
        <v>123</v>
      </c>
      <c r="G147" s="6" t="n">
        <v>59.84</v>
      </c>
      <c r="H147" s="6" t="n">
        <v>0</v>
      </c>
      <c r="I147" s="6" t="n">
        <v>7360.32</v>
      </c>
      <c r="J147" s="6" t="n">
        <v>7360.32</v>
      </c>
    </row>
    <row collapsed="false" customFormat="false" customHeight="false" hidden="false" ht="12.1" outlineLevel="0" r="148">
      <c r="A148" s="25" t="n">
        <v>48233</v>
      </c>
      <c r="B148" s="16" t="s">
        <v>155</v>
      </c>
      <c r="C148" s="16" t="s">
        <v>26</v>
      </c>
      <c r="D148" s="16" t="s">
        <v>28</v>
      </c>
      <c r="E148" s="6" t="n">
        <v>1000</v>
      </c>
      <c r="F148" s="7" t="n">
        <v>190</v>
      </c>
      <c r="G148" s="6" t="n">
        <v>30.42</v>
      </c>
      <c r="H148" s="6" t="n">
        <v>0</v>
      </c>
      <c r="I148" s="6" t="n">
        <v>5779.8</v>
      </c>
      <c r="J148" s="6" t="n">
        <v>5779.8</v>
      </c>
    </row>
    <row collapsed="false" customFormat="false" customHeight="false" hidden="false" ht="12.1" outlineLevel="0" r="149">
      <c r="A149" s="25" t="n">
        <v>48247</v>
      </c>
      <c r="B149" s="16" t="s">
        <v>155</v>
      </c>
      <c r="C149" s="16" t="s">
        <v>31</v>
      </c>
      <c r="D149" s="16" t="s">
        <v>32</v>
      </c>
      <c r="E149" s="6" t="n">
        <v>1000</v>
      </c>
      <c r="F149" s="7" t="n">
        <v>177</v>
      </c>
      <c r="G149" s="6" t="n">
        <v>34.9</v>
      </c>
      <c r="H149" s="6" t="n">
        <v>0</v>
      </c>
      <c r="I149" s="6" t="n">
        <v>6177.3</v>
      </c>
      <c r="J149" s="6" t="n">
        <v>6177.3</v>
      </c>
    </row>
    <row collapsed="false" customFormat="false" customHeight="false" hidden="false" ht="12.1" outlineLevel="0" r="150">
      <c r="A150" s="25" t="n">
        <v>48289</v>
      </c>
      <c r="B150" s="16" t="s">
        <v>155</v>
      </c>
      <c r="C150" s="16" t="s">
        <v>39</v>
      </c>
      <c r="D150" s="16" t="s">
        <v>40</v>
      </c>
      <c r="E150" s="6" t="n">
        <v>1000</v>
      </c>
      <c r="F150" s="7" t="n">
        <v>94</v>
      </c>
      <c r="G150" s="6" t="n">
        <v>59.84</v>
      </c>
      <c r="H150" s="6" t="n">
        <v>0</v>
      </c>
      <c r="I150" s="6" t="n">
        <v>5624.96</v>
      </c>
      <c r="J150" s="6" t="n">
        <v>5624.96</v>
      </c>
    </row>
    <row collapsed="false" customFormat="false" customHeight="false" hidden="false" ht="12.1" outlineLevel="0" r="151">
      <c r="A151" s="25" t="n">
        <v>48317</v>
      </c>
      <c r="B151" s="16" t="s">
        <v>155</v>
      </c>
      <c r="C151" s="16" t="s">
        <v>43</v>
      </c>
      <c r="D151" s="16" t="s">
        <v>44</v>
      </c>
      <c r="E151" s="6" t="n">
        <v>1000</v>
      </c>
      <c r="F151" s="7" t="n">
        <v>90</v>
      </c>
      <c r="G151" s="6" t="n">
        <v>64.82</v>
      </c>
      <c r="H151" s="6" t="n">
        <v>0</v>
      </c>
      <c r="I151" s="6" t="n">
        <v>5833.8</v>
      </c>
      <c r="J151" s="6" t="n">
        <v>5833.8</v>
      </c>
    </row>
    <row collapsed="false" customFormat="false" customHeight="false" hidden="false" ht="12.1" outlineLevel="0" r="152">
      <c r="A152" s="25" t="n">
        <v>48359</v>
      </c>
      <c r="B152" s="16" t="s">
        <v>155</v>
      </c>
      <c r="C152" s="16" t="s">
        <v>47</v>
      </c>
      <c r="D152" s="16" t="s">
        <v>48</v>
      </c>
      <c r="E152" s="6" t="n">
        <v>1000</v>
      </c>
      <c r="F152" s="7" t="n">
        <v>92</v>
      </c>
      <c r="G152" s="6" t="n">
        <v>61.08</v>
      </c>
      <c r="H152" s="6" t="n">
        <v>0</v>
      </c>
      <c r="I152" s="6" t="n">
        <v>5619.36</v>
      </c>
      <c r="J152" s="6" t="n">
        <v>5619.36</v>
      </c>
    </row>
    <row collapsed="false" customFormat="false" customHeight="false" hidden="false" ht="12.1" outlineLevel="0" r="153">
      <c r="A153" s="25" t="n">
        <v>48380</v>
      </c>
      <c r="B153" s="16" t="s">
        <v>155</v>
      </c>
      <c r="C153" s="16" t="s">
        <v>35</v>
      </c>
      <c r="D153" s="16" t="s">
        <v>36</v>
      </c>
      <c r="E153" s="6" t="n">
        <v>1000</v>
      </c>
      <c r="F153" s="7" t="n">
        <v>123</v>
      </c>
      <c r="G153" s="6" t="n">
        <v>59.84</v>
      </c>
      <c r="H153" s="6" t="n">
        <v>0</v>
      </c>
      <c r="I153" s="6" t="n">
        <v>7360.32</v>
      </c>
      <c r="J153" s="6" t="n">
        <v>7360.32</v>
      </c>
    </row>
    <row collapsed="false" customFormat="false" customHeight="false" hidden="false" ht="12.1" outlineLevel="0" r="154">
      <c r="A154" s="25" t="n">
        <v>48415</v>
      </c>
      <c r="B154" s="16" t="s">
        <v>155</v>
      </c>
      <c r="C154" s="16" t="s">
        <v>26</v>
      </c>
      <c r="D154" s="16" t="s">
        <v>28</v>
      </c>
      <c r="E154" s="6" t="n">
        <v>1000</v>
      </c>
      <c r="F154" s="7" t="n">
        <v>190</v>
      </c>
      <c r="G154" s="6" t="n">
        <v>30.42</v>
      </c>
      <c r="H154" s="6" t="n">
        <v>0</v>
      </c>
      <c r="I154" s="6" t="n">
        <v>5779.8</v>
      </c>
      <c r="J154" s="6" t="n">
        <v>5779.8</v>
      </c>
    </row>
    <row collapsed="false" customFormat="false" customHeight="false" hidden="false" ht="12.1" outlineLevel="0" r="155">
      <c r="A155" s="25" t="n">
        <v>48429</v>
      </c>
      <c r="B155" s="16" t="s">
        <v>155</v>
      </c>
      <c r="C155" s="16" t="s">
        <v>31</v>
      </c>
      <c r="D155" s="16" t="s">
        <v>32</v>
      </c>
      <c r="E155" s="6" t="n">
        <v>1000</v>
      </c>
      <c r="F155" s="7" t="n">
        <v>177</v>
      </c>
      <c r="G155" s="6" t="n">
        <v>34.9</v>
      </c>
      <c r="H155" s="6" t="n">
        <v>0</v>
      </c>
      <c r="I155" s="6" t="n">
        <v>6177.3</v>
      </c>
      <c r="J155" s="6" t="n">
        <v>6177.3</v>
      </c>
    </row>
    <row collapsed="false" customFormat="false" customHeight="false" hidden="false" ht="12.1" outlineLevel="0" r="156">
      <c r="A156" s="25" t="n">
        <v>48471</v>
      </c>
      <c r="B156" s="16" t="s">
        <v>155</v>
      </c>
      <c r="C156" s="16" t="s">
        <v>39</v>
      </c>
      <c r="D156" s="16" t="s">
        <v>40</v>
      </c>
      <c r="E156" s="6" t="n">
        <v>1000</v>
      </c>
      <c r="F156" s="7" t="n">
        <v>94</v>
      </c>
      <c r="G156" s="6" t="n">
        <v>59.84</v>
      </c>
      <c r="H156" s="6" t="n">
        <v>0</v>
      </c>
      <c r="I156" s="6" t="n">
        <v>5624.96</v>
      </c>
      <c r="J156" s="6" t="n">
        <v>5624.96</v>
      </c>
    </row>
    <row collapsed="false" customFormat="false" customHeight="false" hidden="false" ht="12.1" outlineLevel="0" r="157">
      <c r="A157" s="25" t="n">
        <v>48499</v>
      </c>
      <c r="B157" s="16" t="s">
        <v>155</v>
      </c>
      <c r="C157" s="16" t="s">
        <v>43</v>
      </c>
      <c r="D157" s="16" t="s">
        <v>44</v>
      </c>
      <c r="E157" s="6" t="n">
        <v>1000</v>
      </c>
      <c r="F157" s="7" t="n">
        <v>90</v>
      </c>
      <c r="G157" s="6" t="n">
        <v>64.82</v>
      </c>
      <c r="H157" s="6" t="n">
        <v>0</v>
      </c>
      <c r="I157" s="6" t="n">
        <v>5833.8</v>
      </c>
      <c r="J157" s="6" t="n">
        <v>5833.8</v>
      </c>
    </row>
    <row collapsed="false" customFormat="false" customHeight="false" hidden="false" ht="12.1" outlineLevel="0" r="158">
      <c r="A158" s="25" t="n">
        <v>48541</v>
      </c>
      <c r="B158" s="16" t="s">
        <v>155</v>
      </c>
      <c r="C158" s="16" t="s">
        <v>47</v>
      </c>
      <c r="D158" s="16" t="s">
        <v>48</v>
      </c>
      <c r="E158" s="6" t="n">
        <v>1000</v>
      </c>
      <c r="F158" s="7" t="n">
        <v>92</v>
      </c>
      <c r="G158" s="6" t="n">
        <v>61.08</v>
      </c>
      <c r="H158" s="6" t="n">
        <v>0</v>
      </c>
      <c r="I158" s="6" t="n">
        <v>5619.36</v>
      </c>
      <c r="J158" s="6" t="n">
        <v>5619.36</v>
      </c>
    </row>
    <row collapsed="false" customFormat="false" customHeight="false" hidden="false" ht="12.1" outlineLevel="0" r="159">
      <c r="A159" s="25" t="n">
        <v>48562</v>
      </c>
      <c r="B159" s="16" t="s">
        <v>155</v>
      </c>
      <c r="C159" s="16" t="s">
        <v>35</v>
      </c>
      <c r="D159" s="16" t="s">
        <v>36</v>
      </c>
      <c r="E159" s="6" t="n">
        <v>1000</v>
      </c>
      <c r="F159" s="7" t="n">
        <v>123</v>
      </c>
      <c r="G159" s="6" t="n">
        <v>59.84</v>
      </c>
      <c r="H159" s="6" t="n">
        <v>0</v>
      </c>
      <c r="I159" s="6" t="n">
        <v>7360.32</v>
      </c>
      <c r="J159" s="6" t="n">
        <v>7360.32</v>
      </c>
    </row>
    <row collapsed="false" customFormat="false" customHeight="false" hidden="false" ht="12.1" outlineLevel="0" r="160">
      <c r="A160" s="25" t="n">
        <v>48597</v>
      </c>
      <c r="B160" s="16" t="s">
        <v>155</v>
      </c>
      <c r="C160" s="16" t="s">
        <v>26</v>
      </c>
      <c r="D160" s="16" t="s">
        <v>28</v>
      </c>
      <c r="E160" s="6" t="n">
        <v>1000</v>
      </c>
      <c r="F160" s="7" t="n">
        <v>190</v>
      </c>
      <c r="G160" s="6" t="n">
        <v>30.42</v>
      </c>
      <c r="H160" s="6" t="n">
        <v>0</v>
      </c>
      <c r="I160" s="6" t="n">
        <v>5779.8</v>
      </c>
      <c r="J160" s="6" t="n">
        <v>5779.8</v>
      </c>
    </row>
    <row collapsed="false" customFormat="false" customHeight="false" hidden="false" ht="12.1" outlineLevel="0" r="161">
      <c r="A161" s="25" t="n">
        <v>48611</v>
      </c>
      <c r="B161" s="16" t="s">
        <v>155</v>
      </c>
      <c r="C161" s="16" t="s">
        <v>31</v>
      </c>
      <c r="D161" s="16" t="s">
        <v>32</v>
      </c>
      <c r="E161" s="6" t="n">
        <v>1000</v>
      </c>
      <c r="F161" s="7" t="n">
        <v>177</v>
      </c>
      <c r="G161" s="6" t="n">
        <v>34.9</v>
      </c>
      <c r="H161" s="6" t="n">
        <v>0</v>
      </c>
      <c r="I161" s="6" t="n">
        <v>6177.3</v>
      </c>
      <c r="J161" s="6" t="n">
        <v>6177.3</v>
      </c>
    </row>
    <row collapsed="false" customFormat="false" customHeight="false" hidden="false" ht="12.1" outlineLevel="0" r="162">
      <c r="A162" s="25" t="n">
        <v>48653</v>
      </c>
      <c r="B162" s="16" t="s">
        <v>155</v>
      </c>
      <c r="C162" s="16" t="s">
        <v>39</v>
      </c>
      <c r="D162" s="16" t="s">
        <v>40</v>
      </c>
      <c r="E162" s="6" t="n">
        <v>1000</v>
      </c>
      <c r="F162" s="7" t="n">
        <v>94</v>
      </c>
      <c r="G162" s="6" t="n">
        <v>59.84</v>
      </c>
      <c r="H162" s="6" t="n">
        <v>0</v>
      </c>
      <c r="I162" s="6" t="n">
        <v>5624.96</v>
      </c>
      <c r="J162" s="6" t="n">
        <v>5624.96</v>
      </c>
    </row>
    <row collapsed="false" customFormat="false" customHeight="false" hidden="false" ht="12.1" outlineLevel="0" r="163">
      <c r="A163" s="25" t="n">
        <v>48681</v>
      </c>
      <c r="B163" s="16" t="s">
        <v>155</v>
      </c>
      <c r="C163" s="16" t="s">
        <v>43</v>
      </c>
      <c r="D163" s="16" t="s">
        <v>44</v>
      </c>
      <c r="E163" s="6" t="n">
        <v>1000</v>
      </c>
      <c r="F163" s="7" t="n">
        <v>90</v>
      </c>
      <c r="G163" s="6" t="n">
        <v>64.82</v>
      </c>
      <c r="H163" s="6" t="n">
        <v>0</v>
      </c>
      <c r="I163" s="6" t="n">
        <v>5833.8</v>
      </c>
      <c r="J163" s="6" t="n">
        <v>5833.8</v>
      </c>
    </row>
    <row collapsed="false" customFormat="false" customHeight="false" hidden="false" ht="12.1" outlineLevel="0" r="164">
      <c r="A164" s="25" t="n">
        <v>48723</v>
      </c>
      <c r="B164" s="16" t="s">
        <v>155</v>
      </c>
      <c r="C164" s="16" t="s">
        <v>47</v>
      </c>
      <c r="D164" s="16" t="s">
        <v>48</v>
      </c>
      <c r="E164" s="6" t="n">
        <v>1000</v>
      </c>
      <c r="F164" s="7" t="n">
        <v>92</v>
      </c>
      <c r="G164" s="6" t="n">
        <v>61.08</v>
      </c>
      <c r="H164" s="6" t="n">
        <v>0</v>
      </c>
      <c r="I164" s="6" t="n">
        <v>5619.36</v>
      </c>
      <c r="J164" s="6" t="n">
        <v>5619.36</v>
      </c>
    </row>
    <row collapsed="false" customFormat="false" customHeight="false" hidden="false" ht="12.1" outlineLevel="0" r="165">
      <c r="A165" s="25" t="n">
        <v>48744</v>
      </c>
      <c r="B165" s="16" t="s">
        <v>155</v>
      </c>
      <c r="C165" s="16" t="s">
        <v>35</v>
      </c>
      <c r="D165" s="16" t="s">
        <v>36</v>
      </c>
      <c r="E165" s="6" t="n">
        <v>1000</v>
      </c>
      <c r="F165" s="7" t="n">
        <v>123</v>
      </c>
      <c r="G165" s="6" t="n">
        <v>59.84</v>
      </c>
      <c r="H165" s="6" t="n">
        <v>0</v>
      </c>
      <c r="I165" s="6" t="n">
        <v>7360.32</v>
      </c>
      <c r="J165" s="6" t="n">
        <v>7360.32</v>
      </c>
    </row>
    <row collapsed="false" customFormat="false" customHeight="false" hidden="false" ht="12.1" outlineLevel="0" r="166">
      <c r="A166" s="25" t="n">
        <v>48779</v>
      </c>
      <c r="B166" s="16" t="s">
        <v>155</v>
      </c>
      <c r="C166" s="16" t="s">
        <v>26</v>
      </c>
      <c r="D166" s="16" t="s">
        <v>28</v>
      </c>
      <c r="E166" s="6" t="n">
        <v>1000</v>
      </c>
      <c r="F166" s="7" t="n">
        <v>190</v>
      </c>
      <c r="G166" s="6" t="n">
        <v>30.42</v>
      </c>
      <c r="H166" s="6" t="n">
        <v>0</v>
      </c>
      <c r="I166" s="6" t="n">
        <v>5779.8</v>
      </c>
      <c r="J166" s="6" t="n">
        <v>5779.8</v>
      </c>
    </row>
    <row collapsed="false" customFormat="false" customHeight="false" hidden="false" ht="12.1" outlineLevel="0" r="167">
      <c r="A167" s="25" t="n">
        <v>48793</v>
      </c>
      <c r="B167" s="16" t="s">
        <v>155</v>
      </c>
      <c r="C167" s="16" t="s">
        <v>31</v>
      </c>
      <c r="D167" s="16" t="s">
        <v>32</v>
      </c>
      <c r="E167" s="6" t="n">
        <v>1000</v>
      </c>
      <c r="F167" s="7" t="n">
        <v>177</v>
      </c>
      <c r="G167" s="6" t="n">
        <v>34.9</v>
      </c>
      <c r="H167" s="6" t="n">
        <v>0</v>
      </c>
      <c r="I167" s="6" t="n">
        <v>6177.3</v>
      </c>
      <c r="J167" s="6" t="n">
        <v>6177.3</v>
      </c>
    </row>
    <row collapsed="false" customFormat="false" customHeight="false" hidden="false" ht="12.1" outlineLevel="0" r="168">
      <c r="A168" s="25" t="n">
        <v>48835</v>
      </c>
      <c r="B168" s="16" t="s">
        <v>155</v>
      </c>
      <c r="C168" s="16" t="s">
        <v>39</v>
      </c>
      <c r="D168" s="16" t="s">
        <v>40</v>
      </c>
      <c r="E168" s="6" t="n">
        <v>1000</v>
      </c>
      <c r="F168" s="7" t="n">
        <v>94</v>
      </c>
      <c r="G168" s="6" t="n">
        <v>59.84</v>
      </c>
      <c r="H168" s="6" t="n">
        <v>0</v>
      </c>
      <c r="I168" s="6" t="n">
        <v>5624.96</v>
      </c>
      <c r="J168" s="6" t="n">
        <v>5624.96</v>
      </c>
    </row>
    <row collapsed="false" customFormat="false" customHeight="false" hidden="false" ht="12.1" outlineLevel="0" r="169">
      <c r="A169" s="25" t="n">
        <v>48863</v>
      </c>
      <c r="B169" s="16" t="s">
        <v>155</v>
      </c>
      <c r="C169" s="16" t="s">
        <v>43</v>
      </c>
      <c r="D169" s="16" t="s">
        <v>44</v>
      </c>
      <c r="E169" s="6" t="n">
        <v>1000</v>
      </c>
      <c r="F169" s="7" t="n">
        <v>90</v>
      </c>
      <c r="G169" s="6" t="n">
        <v>64.82</v>
      </c>
      <c r="H169" s="6" t="n">
        <v>0</v>
      </c>
      <c r="I169" s="6" t="n">
        <v>5833.8</v>
      </c>
      <c r="J169" s="6" t="n">
        <v>5833.8</v>
      </c>
    </row>
    <row collapsed="false" customFormat="false" customHeight="false" hidden="false" ht="12.1" outlineLevel="0" r="170">
      <c r="A170" s="25" t="n">
        <v>48905</v>
      </c>
      <c r="B170" s="16" t="s">
        <v>155</v>
      </c>
      <c r="C170" s="16" t="s">
        <v>47</v>
      </c>
      <c r="D170" s="16" t="s">
        <v>48</v>
      </c>
      <c r="E170" s="6" t="n">
        <v>1000</v>
      </c>
      <c r="F170" s="7" t="n">
        <v>92</v>
      </c>
      <c r="G170" s="6" t="n">
        <v>61.08</v>
      </c>
      <c r="H170" s="6" t="n">
        <v>0</v>
      </c>
      <c r="I170" s="6" t="n">
        <v>5619.36</v>
      </c>
      <c r="J170" s="6" t="n">
        <v>5619.36</v>
      </c>
    </row>
    <row collapsed="false" customFormat="false" customHeight="false" hidden="false" ht="12.1" outlineLevel="0" r="171">
      <c r="A171" s="25" t="n">
        <v>48926</v>
      </c>
      <c r="B171" s="16" t="s">
        <v>155</v>
      </c>
      <c r="C171" s="16" t="s">
        <v>35</v>
      </c>
      <c r="D171" s="16" t="s">
        <v>36</v>
      </c>
      <c r="E171" s="6" t="n">
        <v>1000</v>
      </c>
      <c r="F171" s="7" t="n">
        <v>123</v>
      </c>
      <c r="G171" s="6" t="n">
        <v>59.84</v>
      </c>
      <c r="H171" s="6" t="n">
        <v>0</v>
      </c>
      <c r="I171" s="6" t="n">
        <v>7360.32</v>
      </c>
      <c r="J171" s="6" t="n">
        <v>7360.32</v>
      </c>
    </row>
    <row collapsed="false" customFormat="false" customHeight="false" hidden="false" ht="12.1" outlineLevel="0" r="172">
      <c r="A172" s="25" t="n">
        <v>48961</v>
      </c>
      <c r="B172" s="16" t="s">
        <v>155</v>
      </c>
      <c r="C172" s="16" t="s">
        <v>26</v>
      </c>
      <c r="D172" s="16" t="s">
        <v>28</v>
      </c>
      <c r="E172" s="6" t="n">
        <v>1000</v>
      </c>
      <c r="F172" s="7" t="n">
        <v>190</v>
      </c>
      <c r="G172" s="6" t="n">
        <v>30.42</v>
      </c>
      <c r="H172" s="6" t="n">
        <v>0</v>
      </c>
      <c r="I172" s="6" t="n">
        <v>5779.8</v>
      </c>
      <c r="J172" s="6" t="n">
        <v>5779.8</v>
      </c>
    </row>
    <row collapsed="false" customFormat="false" customHeight="false" hidden="false" ht="12.1" outlineLevel="0" r="173">
      <c r="A173" s="25" t="n">
        <v>48975</v>
      </c>
      <c r="B173" s="16" t="s">
        <v>155</v>
      </c>
      <c r="C173" s="16" t="s">
        <v>31</v>
      </c>
      <c r="D173" s="16" t="s">
        <v>32</v>
      </c>
      <c r="E173" s="6" t="n">
        <v>1000</v>
      </c>
      <c r="F173" s="7" t="n">
        <v>177</v>
      </c>
      <c r="G173" s="6" t="n">
        <v>34.9</v>
      </c>
      <c r="H173" s="6" t="n">
        <v>0</v>
      </c>
      <c r="I173" s="6" t="n">
        <v>6177.3</v>
      </c>
      <c r="J173" s="6" t="n">
        <v>6177.3</v>
      </c>
    </row>
    <row collapsed="false" customFormat="false" customHeight="false" hidden="false" ht="12.1" outlineLevel="0" r="174">
      <c r="A174" s="25" t="n">
        <v>49017</v>
      </c>
      <c r="B174" s="16" t="s">
        <v>155</v>
      </c>
      <c r="C174" s="16" t="s">
        <v>39</v>
      </c>
      <c r="D174" s="16" t="s">
        <v>40</v>
      </c>
      <c r="E174" s="6" t="n">
        <v>1000</v>
      </c>
      <c r="F174" s="7" t="n">
        <v>94</v>
      </c>
      <c r="G174" s="6" t="n">
        <v>59.84</v>
      </c>
      <c r="H174" s="6" t="n">
        <v>0</v>
      </c>
      <c r="I174" s="6" t="n">
        <v>5624.96</v>
      </c>
      <c r="J174" s="6" t="n">
        <v>5624.96</v>
      </c>
    </row>
    <row collapsed="false" customFormat="false" customHeight="false" hidden="false" ht="12.1" outlineLevel="0" r="175">
      <c r="A175" s="25" t="n">
        <v>49045</v>
      </c>
      <c r="B175" s="16" t="s">
        <v>155</v>
      </c>
      <c r="C175" s="16" t="s">
        <v>43</v>
      </c>
      <c r="D175" s="16" t="s">
        <v>44</v>
      </c>
      <c r="E175" s="6" t="n">
        <v>1000</v>
      </c>
      <c r="F175" s="7" t="n">
        <v>90</v>
      </c>
      <c r="G175" s="6" t="n">
        <v>64.82</v>
      </c>
      <c r="H175" s="6" t="n">
        <v>0</v>
      </c>
      <c r="I175" s="6" t="n">
        <v>5833.8</v>
      </c>
      <c r="J175" s="6" t="n">
        <v>5833.8</v>
      </c>
    </row>
    <row collapsed="false" customFormat="false" customHeight="false" hidden="false" ht="12.1" outlineLevel="0" r="176">
      <c r="A176" s="25" t="n">
        <v>49087</v>
      </c>
      <c r="B176" s="16" t="s">
        <v>155</v>
      </c>
      <c r="C176" s="16" t="s">
        <v>47</v>
      </c>
      <c r="D176" s="16" t="s">
        <v>48</v>
      </c>
      <c r="E176" s="6" t="n">
        <v>1000</v>
      </c>
      <c r="F176" s="7" t="n">
        <v>92</v>
      </c>
      <c r="G176" s="6" t="n">
        <v>61.08</v>
      </c>
      <c r="H176" s="6" t="n">
        <v>0</v>
      </c>
      <c r="I176" s="6" t="n">
        <v>5619.36</v>
      </c>
      <c r="J176" s="6" t="n">
        <v>5619.36</v>
      </c>
    </row>
    <row collapsed="false" customFormat="false" customHeight="false" hidden="false" ht="12.1" outlineLevel="0" r="177">
      <c r="A177" s="25" t="n">
        <v>49108</v>
      </c>
      <c r="B177" s="16" t="s">
        <v>155</v>
      </c>
      <c r="C177" s="16" t="s">
        <v>35</v>
      </c>
      <c r="D177" s="16" t="s">
        <v>36</v>
      </c>
      <c r="E177" s="6" t="n">
        <v>1000</v>
      </c>
      <c r="F177" s="7" t="n">
        <v>123</v>
      </c>
      <c r="G177" s="6" t="n">
        <v>59.84</v>
      </c>
      <c r="H177" s="6" t="n">
        <v>0</v>
      </c>
      <c r="I177" s="6" t="n">
        <v>7360.32</v>
      </c>
      <c r="J177" s="6" t="n">
        <v>7360.32</v>
      </c>
    </row>
    <row collapsed="false" customFormat="false" customHeight="false" hidden="false" ht="12.1" outlineLevel="0" r="178">
      <c r="A178" s="25" t="n">
        <v>49143</v>
      </c>
      <c r="B178" s="16" t="s">
        <v>155</v>
      </c>
      <c r="C178" s="16" t="s">
        <v>26</v>
      </c>
      <c r="D178" s="16" t="s">
        <v>28</v>
      </c>
      <c r="E178" s="6" t="n">
        <v>1000</v>
      </c>
      <c r="F178" s="7" t="n">
        <v>190</v>
      </c>
      <c r="G178" s="6" t="n">
        <v>30.42</v>
      </c>
      <c r="H178" s="6" t="n">
        <v>0</v>
      </c>
      <c r="I178" s="6" t="n">
        <v>5779.8</v>
      </c>
      <c r="J178" s="6" t="n">
        <v>5779.8</v>
      </c>
    </row>
    <row collapsed="false" customFormat="false" customHeight="false" hidden="false" ht="12.1" outlineLevel="0" r="179">
      <c r="A179" s="25" t="n">
        <v>49157</v>
      </c>
      <c r="B179" s="16" t="s">
        <v>155</v>
      </c>
      <c r="C179" s="16" t="s">
        <v>31</v>
      </c>
      <c r="D179" s="16" t="s">
        <v>32</v>
      </c>
      <c r="E179" s="6" t="n">
        <v>1000</v>
      </c>
      <c r="F179" s="7" t="n">
        <v>177</v>
      </c>
      <c r="G179" s="6" t="n">
        <v>34.9</v>
      </c>
      <c r="H179" s="6" t="n">
        <v>0</v>
      </c>
      <c r="I179" s="6" t="n">
        <v>6177.3</v>
      </c>
      <c r="J179" s="6" t="n">
        <v>6177.3</v>
      </c>
    </row>
    <row collapsed="false" customFormat="false" customHeight="false" hidden="false" ht="12.1" outlineLevel="0" r="180">
      <c r="A180" s="25" t="n">
        <v>49199</v>
      </c>
      <c r="B180" s="16" t="s">
        <v>155</v>
      </c>
      <c r="C180" s="16" t="s">
        <v>39</v>
      </c>
      <c r="D180" s="16" t="s">
        <v>40</v>
      </c>
      <c r="E180" s="6" t="n">
        <v>1000</v>
      </c>
      <c r="F180" s="7" t="n">
        <v>94</v>
      </c>
      <c r="G180" s="6" t="n">
        <v>59.84</v>
      </c>
      <c r="H180" s="6" t="n">
        <v>0</v>
      </c>
      <c r="I180" s="6" t="n">
        <v>5624.96</v>
      </c>
      <c r="J180" s="6" t="n">
        <v>5624.96</v>
      </c>
    </row>
    <row collapsed="false" customFormat="false" customHeight="false" hidden="false" ht="12.1" outlineLevel="0" r="181">
      <c r="A181" s="25" t="n">
        <v>49227</v>
      </c>
      <c r="B181" s="16" t="s">
        <v>155</v>
      </c>
      <c r="C181" s="16" t="s">
        <v>43</v>
      </c>
      <c r="D181" s="16" t="s">
        <v>44</v>
      </c>
      <c r="E181" s="6" t="n">
        <v>1000</v>
      </c>
      <c r="F181" s="7" t="n">
        <v>90</v>
      </c>
      <c r="G181" s="6" t="n">
        <v>64.82</v>
      </c>
      <c r="H181" s="6" t="n">
        <v>0</v>
      </c>
      <c r="I181" s="6" t="n">
        <v>5833.8</v>
      </c>
      <c r="J181" s="6" t="n">
        <v>5833.8</v>
      </c>
    </row>
    <row collapsed="false" customFormat="false" customHeight="false" hidden="false" ht="12.1" outlineLevel="0" r="182">
      <c r="A182" s="25" t="n">
        <v>49269</v>
      </c>
      <c r="B182" s="16" t="s">
        <v>155</v>
      </c>
      <c r="C182" s="16" t="s">
        <v>47</v>
      </c>
      <c r="D182" s="16" t="s">
        <v>48</v>
      </c>
      <c r="E182" s="6" t="n">
        <v>1000</v>
      </c>
      <c r="F182" s="7" t="n">
        <v>92</v>
      </c>
      <c r="G182" s="6" t="n">
        <v>61.08</v>
      </c>
      <c r="H182" s="6" t="n">
        <v>0</v>
      </c>
      <c r="I182" s="6" t="n">
        <v>5619.36</v>
      </c>
      <c r="J182" s="6" t="n">
        <v>5619.36</v>
      </c>
    </row>
    <row collapsed="false" customFormat="false" customHeight="false" hidden="false" ht="12.1" outlineLevel="0" r="183">
      <c r="A183" s="25" t="n">
        <v>49290</v>
      </c>
      <c r="B183" s="16" t="s">
        <v>155</v>
      </c>
      <c r="C183" s="16" t="s">
        <v>35</v>
      </c>
      <c r="D183" s="16" t="s">
        <v>36</v>
      </c>
      <c r="E183" s="6" t="n">
        <v>1000</v>
      </c>
      <c r="F183" s="7" t="n">
        <v>123</v>
      </c>
      <c r="G183" s="6" t="n">
        <v>59.84</v>
      </c>
      <c r="H183" s="6" t="n">
        <v>0</v>
      </c>
      <c r="I183" s="6" t="n">
        <v>7360.32</v>
      </c>
      <c r="J183" s="6" t="n">
        <v>7360.32</v>
      </c>
    </row>
    <row collapsed="false" customFormat="false" customHeight="false" hidden="false" ht="12.1" outlineLevel="0" r="184">
      <c r="A184" s="25" t="n">
        <v>49325</v>
      </c>
      <c r="B184" s="16" t="s">
        <v>155</v>
      </c>
      <c r="C184" s="16" t="s">
        <v>26</v>
      </c>
      <c r="D184" s="16" t="s">
        <v>28</v>
      </c>
      <c r="E184" s="6" t="n">
        <v>1000</v>
      </c>
      <c r="F184" s="7" t="n">
        <v>190</v>
      </c>
      <c r="G184" s="6" t="n">
        <v>30.42</v>
      </c>
      <c r="H184" s="6" t="n">
        <v>0</v>
      </c>
      <c r="I184" s="6" t="n">
        <v>5779.8</v>
      </c>
      <c r="J184" s="6" t="n">
        <v>5779.8</v>
      </c>
    </row>
    <row collapsed="false" customFormat="false" customHeight="false" hidden="false" ht="12.1" outlineLevel="0" r="185">
      <c r="A185" s="25" t="n">
        <v>49339</v>
      </c>
      <c r="B185" s="16" t="s">
        <v>155</v>
      </c>
      <c r="C185" s="16" t="s">
        <v>31</v>
      </c>
      <c r="D185" s="16" t="s">
        <v>32</v>
      </c>
      <c r="E185" s="6" t="n">
        <v>1000</v>
      </c>
      <c r="F185" s="7" t="n">
        <v>177</v>
      </c>
      <c r="G185" s="6" t="n">
        <v>34.9</v>
      </c>
      <c r="H185" s="6" t="n">
        <v>0</v>
      </c>
      <c r="I185" s="6" t="n">
        <v>6177.3</v>
      </c>
      <c r="J185" s="6" t="n">
        <v>6177.3</v>
      </c>
    </row>
    <row collapsed="false" customFormat="false" customHeight="false" hidden="false" ht="12.1" outlineLevel="0" r="186">
      <c r="A186" s="25" t="n">
        <v>49381</v>
      </c>
      <c r="B186" s="16" t="s">
        <v>155</v>
      </c>
      <c r="C186" s="16" t="s">
        <v>39</v>
      </c>
      <c r="D186" s="16" t="s">
        <v>40</v>
      </c>
      <c r="E186" s="6" t="n">
        <v>1000</v>
      </c>
      <c r="F186" s="7" t="n">
        <v>94</v>
      </c>
      <c r="G186" s="6" t="n">
        <v>59.84</v>
      </c>
      <c r="H186" s="6" t="n">
        <v>0</v>
      </c>
      <c r="I186" s="6" t="n">
        <v>5624.96</v>
      </c>
      <c r="J186" s="6" t="n">
        <v>5624.96</v>
      </c>
    </row>
    <row collapsed="false" customFormat="false" customHeight="false" hidden="false" ht="12.1" outlineLevel="0" r="187">
      <c r="A187" s="25" t="n">
        <v>49409</v>
      </c>
      <c r="B187" s="16" t="s">
        <v>155</v>
      </c>
      <c r="C187" s="16" t="s">
        <v>43</v>
      </c>
      <c r="D187" s="16" t="s">
        <v>44</v>
      </c>
      <c r="E187" s="6" t="n">
        <v>1000</v>
      </c>
      <c r="F187" s="7" t="n">
        <v>90</v>
      </c>
      <c r="G187" s="6" t="n">
        <v>64.82</v>
      </c>
      <c r="H187" s="6" t="n">
        <v>0</v>
      </c>
      <c r="I187" s="6" t="n">
        <v>5833.8</v>
      </c>
      <c r="J187" s="6" t="n">
        <v>5833.8</v>
      </c>
    </row>
    <row collapsed="false" customFormat="false" customHeight="false" hidden="false" ht="12.1" outlineLevel="0" r="188">
      <c r="A188" s="25" t="n">
        <v>49451</v>
      </c>
      <c r="B188" s="16" t="s">
        <v>155</v>
      </c>
      <c r="C188" s="16" t="s">
        <v>47</v>
      </c>
      <c r="D188" s="16" t="s">
        <v>48</v>
      </c>
      <c r="E188" s="6" t="n">
        <v>1000</v>
      </c>
      <c r="F188" s="7" t="n">
        <v>92</v>
      </c>
      <c r="G188" s="6" t="n">
        <v>61.08</v>
      </c>
      <c r="H188" s="6" t="n">
        <v>0</v>
      </c>
      <c r="I188" s="6" t="n">
        <v>5619.36</v>
      </c>
      <c r="J188" s="6" t="n">
        <v>5619.36</v>
      </c>
    </row>
    <row collapsed="false" customFormat="false" customHeight="false" hidden="false" ht="12.1" outlineLevel="0" r="189">
      <c r="A189" s="25" t="n">
        <v>49472</v>
      </c>
      <c r="B189" s="16" t="s">
        <v>155</v>
      </c>
      <c r="C189" s="16" t="s">
        <v>35</v>
      </c>
      <c r="D189" s="16" t="s">
        <v>36</v>
      </c>
      <c r="E189" s="6" t="n">
        <v>1000</v>
      </c>
      <c r="F189" s="7" t="n">
        <v>123</v>
      </c>
      <c r="G189" s="6" t="n">
        <v>59.84</v>
      </c>
      <c r="H189" s="6" t="n">
        <v>0</v>
      </c>
      <c r="I189" s="6" t="n">
        <v>7360.32</v>
      </c>
      <c r="J189" s="6" t="n">
        <v>7360.32</v>
      </c>
    </row>
    <row collapsed="false" customFormat="false" customHeight="false" hidden="false" ht="12.1" outlineLevel="0" r="190">
      <c r="A190" s="25" t="n">
        <v>49507</v>
      </c>
      <c r="B190" s="16" t="s">
        <v>155</v>
      </c>
      <c r="C190" s="16" t="s">
        <v>26</v>
      </c>
      <c r="D190" s="16" t="s">
        <v>28</v>
      </c>
      <c r="E190" s="6" t="n">
        <v>1000</v>
      </c>
      <c r="F190" s="7" t="n">
        <v>190</v>
      </c>
      <c r="G190" s="6" t="n">
        <v>30.42</v>
      </c>
      <c r="H190" s="6" t="n">
        <v>0</v>
      </c>
      <c r="I190" s="6" t="n">
        <v>5779.8</v>
      </c>
      <c r="J190" s="6" t="n">
        <v>5779.8</v>
      </c>
    </row>
    <row collapsed="false" customFormat="false" customHeight="false" hidden="false" ht="12.1" outlineLevel="0" r="191">
      <c r="A191" s="25" t="n">
        <v>49521</v>
      </c>
      <c r="B191" s="16" t="s">
        <v>155</v>
      </c>
      <c r="C191" s="16" t="s">
        <v>31</v>
      </c>
      <c r="D191" s="16" t="s">
        <v>32</v>
      </c>
      <c r="E191" s="6" t="n">
        <v>1000</v>
      </c>
      <c r="F191" s="7" t="n">
        <v>177</v>
      </c>
      <c r="G191" s="6" t="n">
        <v>34.9</v>
      </c>
      <c r="H191" s="6" t="n">
        <v>0</v>
      </c>
      <c r="I191" s="6" t="n">
        <v>6177.3</v>
      </c>
      <c r="J191" s="6" t="n">
        <v>6177.3</v>
      </c>
    </row>
    <row collapsed="false" customFormat="false" customHeight="false" hidden="false" ht="12.1" outlineLevel="0" r="192">
      <c r="A192" s="25" t="n">
        <v>49563</v>
      </c>
      <c r="B192" s="16" t="s">
        <v>155</v>
      </c>
      <c r="C192" s="16" t="s">
        <v>39</v>
      </c>
      <c r="D192" s="16" t="s">
        <v>40</v>
      </c>
      <c r="E192" s="6" t="n">
        <v>1000</v>
      </c>
      <c r="F192" s="7" t="n">
        <v>94</v>
      </c>
      <c r="G192" s="6" t="n">
        <v>59.84</v>
      </c>
      <c r="H192" s="6" t="n">
        <v>0</v>
      </c>
      <c r="I192" s="6" t="n">
        <v>5624.96</v>
      </c>
      <c r="J192" s="6" t="n">
        <v>5624.96</v>
      </c>
    </row>
    <row collapsed="false" customFormat="false" customHeight="false" hidden="false" ht="12.1" outlineLevel="0" r="193">
      <c r="A193" s="25" t="n">
        <v>49591</v>
      </c>
      <c r="B193" s="16" t="s">
        <v>155</v>
      </c>
      <c r="C193" s="16" t="s">
        <v>43</v>
      </c>
      <c r="D193" s="16" t="s">
        <v>44</v>
      </c>
      <c r="E193" s="6" t="n">
        <v>1000</v>
      </c>
      <c r="F193" s="7" t="n">
        <v>90</v>
      </c>
      <c r="G193" s="6" t="n">
        <v>64.82</v>
      </c>
      <c r="H193" s="6" t="n">
        <v>0</v>
      </c>
      <c r="I193" s="6" t="n">
        <v>5833.8</v>
      </c>
      <c r="J193" s="6" t="n">
        <v>5833.8</v>
      </c>
    </row>
    <row collapsed="false" customFormat="false" customHeight="false" hidden="false" ht="12.1" outlineLevel="0" r="194">
      <c r="A194" s="25" t="n">
        <v>49633</v>
      </c>
      <c r="B194" s="16" t="s">
        <v>155</v>
      </c>
      <c r="C194" s="16" t="s">
        <v>47</v>
      </c>
      <c r="D194" s="16" t="s">
        <v>48</v>
      </c>
      <c r="E194" s="6" t="n">
        <v>1000</v>
      </c>
      <c r="F194" s="7" t="n">
        <v>92</v>
      </c>
      <c r="G194" s="6" t="n">
        <v>61.08</v>
      </c>
      <c r="H194" s="6" t="n">
        <v>0</v>
      </c>
      <c r="I194" s="6" t="n">
        <v>5619.36</v>
      </c>
      <c r="J194" s="6" t="n">
        <v>5619.36</v>
      </c>
    </row>
    <row collapsed="false" customFormat="false" customHeight="false" hidden="false" ht="12.1" outlineLevel="0" r="195">
      <c r="A195" s="25" t="n">
        <v>49654</v>
      </c>
      <c r="B195" s="16" t="s">
        <v>155</v>
      </c>
      <c r="C195" s="16" t="s">
        <v>35</v>
      </c>
      <c r="D195" s="16" t="s">
        <v>36</v>
      </c>
      <c r="E195" s="6" t="n">
        <v>1000</v>
      </c>
      <c r="F195" s="7" t="n">
        <v>123</v>
      </c>
      <c r="G195" s="6" t="n">
        <v>59.84</v>
      </c>
      <c r="H195" s="6" t="n">
        <v>0</v>
      </c>
      <c r="I195" s="6" t="n">
        <v>7360.32</v>
      </c>
      <c r="J195" s="6" t="n">
        <v>7360.32</v>
      </c>
    </row>
    <row collapsed="false" customFormat="false" customHeight="false" hidden="false" ht="12.1" outlineLevel="0" r="196">
      <c r="A196" s="25" t="n">
        <v>49703</v>
      </c>
      <c r="B196" s="16" t="s">
        <v>155</v>
      </c>
      <c r="C196" s="16" t="s">
        <v>31</v>
      </c>
      <c r="D196" s="16" t="s">
        <v>32</v>
      </c>
      <c r="E196" s="6" t="n">
        <v>1000</v>
      </c>
      <c r="F196" s="7" t="n">
        <v>177</v>
      </c>
      <c r="G196" s="6" t="n">
        <v>34.9</v>
      </c>
      <c r="H196" s="6" t="n">
        <v>0</v>
      </c>
      <c r="I196" s="6" t="n">
        <v>6177.3</v>
      </c>
      <c r="J196" s="6" t="n">
        <v>6177.3</v>
      </c>
    </row>
    <row collapsed="false" customFormat="false" customHeight="false" hidden="false" ht="12.1" outlineLevel="0" r="197">
      <c r="A197" s="25" t="n">
        <v>49745</v>
      </c>
      <c r="B197" s="16" t="s">
        <v>155</v>
      </c>
      <c r="C197" s="16" t="s">
        <v>39</v>
      </c>
      <c r="D197" s="16" t="s">
        <v>40</v>
      </c>
      <c r="E197" s="6" t="n">
        <v>1000</v>
      </c>
      <c r="F197" s="7" t="n">
        <v>94</v>
      </c>
      <c r="G197" s="6" t="n">
        <v>59.84</v>
      </c>
      <c r="H197" s="6" t="n">
        <v>0</v>
      </c>
      <c r="I197" s="6" t="n">
        <v>5624.96</v>
      </c>
      <c r="J197" s="6" t="n">
        <v>5624.96</v>
      </c>
    </row>
    <row collapsed="false" customFormat="false" customHeight="false" hidden="false" ht="12.1" outlineLevel="0" r="198">
      <c r="A198" s="25" t="n">
        <v>49773</v>
      </c>
      <c r="B198" s="16" t="s">
        <v>155</v>
      </c>
      <c r="C198" s="16" t="s">
        <v>43</v>
      </c>
      <c r="D198" s="16" t="s">
        <v>44</v>
      </c>
      <c r="E198" s="6" t="n">
        <v>1000</v>
      </c>
      <c r="F198" s="7" t="n">
        <v>90</v>
      </c>
      <c r="G198" s="6" t="n">
        <v>64.82</v>
      </c>
      <c r="H198" s="6" t="n">
        <v>0</v>
      </c>
      <c r="I198" s="6" t="n">
        <v>5833.8</v>
      </c>
      <c r="J198" s="6" t="n">
        <v>5833.8</v>
      </c>
    </row>
    <row collapsed="false" customFormat="false" customHeight="false" hidden="false" ht="12.1" outlineLevel="0" r="199">
      <c r="A199" s="25" t="n">
        <v>49815</v>
      </c>
      <c r="B199" s="16" t="s">
        <v>155</v>
      </c>
      <c r="C199" s="16" t="s">
        <v>47</v>
      </c>
      <c r="D199" s="16" t="s">
        <v>48</v>
      </c>
      <c r="E199" s="6" t="n">
        <v>1000</v>
      </c>
      <c r="F199" s="7" t="n">
        <v>92</v>
      </c>
      <c r="G199" s="6" t="n">
        <v>61.08</v>
      </c>
      <c r="H199" s="6" t="n">
        <v>0</v>
      </c>
      <c r="I199" s="6" t="n">
        <v>5619.36</v>
      </c>
      <c r="J199" s="6" t="n">
        <v>5619.36</v>
      </c>
    </row>
    <row collapsed="false" customFormat="false" customHeight="false" hidden="false" ht="12.1" outlineLevel="0" r="200">
      <c r="A200" s="25" t="n">
        <v>49836</v>
      </c>
      <c r="B200" s="16" t="s">
        <v>155</v>
      </c>
      <c r="C200" s="16" t="s">
        <v>35</v>
      </c>
      <c r="D200" s="16" t="s">
        <v>36</v>
      </c>
      <c r="E200" s="6" t="n">
        <v>1000</v>
      </c>
      <c r="F200" s="7" t="n">
        <v>123</v>
      </c>
      <c r="G200" s="6" t="n">
        <v>59.84</v>
      </c>
      <c r="H200" s="6" t="n">
        <v>0</v>
      </c>
      <c r="I200" s="6" t="n">
        <v>7360.32</v>
      </c>
      <c r="J200" s="6" t="n">
        <v>7360.32</v>
      </c>
    </row>
    <row collapsed="false" customFormat="false" customHeight="false" hidden="false" ht="12.1" outlineLevel="0" r="201">
      <c r="A201" s="25" t="n">
        <v>49885</v>
      </c>
      <c r="B201" s="16" t="s">
        <v>155</v>
      </c>
      <c r="C201" s="16" t="s">
        <v>31</v>
      </c>
      <c r="D201" s="16" t="s">
        <v>32</v>
      </c>
      <c r="E201" s="6" t="n">
        <v>1000</v>
      </c>
      <c r="F201" s="7" t="n">
        <v>177</v>
      </c>
      <c r="G201" s="6" t="n">
        <v>34.9</v>
      </c>
      <c r="H201" s="6" t="n">
        <v>0</v>
      </c>
      <c r="I201" s="6" t="n">
        <v>6177.3</v>
      </c>
      <c r="J201" s="6" t="n">
        <v>6177.3</v>
      </c>
    </row>
    <row collapsed="false" customFormat="false" customHeight="false" hidden="false" ht="12.1" outlineLevel="0" r="202">
      <c r="A202" s="25" t="n">
        <v>49955</v>
      </c>
      <c r="B202" s="16" t="s">
        <v>155</v>
      </c>
      <c r="C202" s="16" t="s">
        <v>43</v>
      </c>
      <c r="D202" s="16" t="s">
        <v>44</v>
      </c>
      <c r="E202" s="6" t="n">
        <v>1000</v>
      </c>
      <c r="F202" s="7" t="n">
        <v>90</v>
      </c>
      <c r="G202" s="6" t="n">
        <v>64.82</v>
      </c>
      <c r="H202" s="6" t="n">
        <v>0</v>
      </c>
      <c r="I202" s="6" t="n">
        <v>5833.8</v>
      </c>
      <c r="J202" s="6" t="n">
        <v>5833.8</v>
      </c>
    </row>
    <row collapsed="false" customFormat="false" customHeight="false" hidden="false" ht="12.1" outlineLevel="0" r="203">
      <c r="A203" s="25" t="n">
        <v>49997</v>
      </c>
      <c r="B203" s="16" t="s">
        <v>155</v>
      </c>
      <c r="C203" s="16" t="s">
        <v>47</v>
      </c>
      <c r="D203" s="16" t="s">
        <v>48</v>
      </c>
      <c r="E203" s="6" t="n">
        <v>1000</v>
      </c>
      <c r="F203" s="7" t="n">
        <v>92</v>
      </c>
      <c r="G203" s="6" t="n">
        <v>61.08</v>
      </c>
      <c r="H203" s="6" t="n">
        <v>0</v>
      </c>
      <c r="I203" s="6" t="n">
        <v>5619.36</v>
      </c>
      <c r="J203" s="6" t="n">
        <v>5619.36</v>
      </c>
    </row>
    <row collapsed="false" customFormat="false" customHeight="false" hidden="false" ht="12.1" outlineLevel="0" r="204">
      <c r="A204" s="25" t="n">
        <v>50018</v>
      </c>
      <c r="B204" s="16" t="s">
        <v>155</v>
      </c>
      <c r="C204" s="16" t="s">
        <v>35</v>
      </c>
      <c r="D204" s="16" t="s">
        <v>36</v>
      </c>
      <c r="E204" s="6" t="n">
        <v>1000</v>
      </c>
      <c r="F204" s="7" t="n">
        <v>123</v>
      </c>
      <c r="G204" s="6" t="n">
        <v>59.84</v>
      </c>
      <c r="H204" s="6" t="n">
        <v>0</v>
      </c>
      <c r="I204" s="6" t="n">
        <v>7360.32</v>
      </c>
      <c r="J204" s="6" t="n">
        <v>7360.32</v>
      </c>
    </row>
    <row collapsed="false" customFormat="false" customHeight="false" hidden="false" ht="12.1" outlineLevel="0" r="205">
      <c r="A205" s="25" t="n">
        <v>50137</v>
      </c>
      <c r="B205" s="16" t="s">
        <v>155</v>
      </c>
      <c r="C205" s="16" t="s">
        <v>43</v>
      </c>
      <c r="D205" s="16" t="s">
        <v>44</v>
      </c>
      <c r="E205" s="6" t="n">
        <v>1000</v>
      </c>
      <c r="F205" s="7" t="n">
        <v>90</v>
      </c>
      <c r="G205" s="6" t="n">
        <v>64.82</v>
      </c>
      <c r="H205" s="6" t="n">
        <v>0</v>
      </c>
      <c r="I205" s="6" t="n">
        <v>5833.8</v>
      </c>
      <c r="J205" s="6" t="n">
        <v>5833.8</v>
      </c>
    </row>
    <row collapsed="false" customFormat="false" customHeight="false" hidden="false" ht="12.1" outlineLevel="0" r="206">
      <c r="A206" s="25" t="n">
        <v>50179</v>
      </c>
      <c r="B206" s="16" t="s">
        <v>155</v>
      </c>
      <c r="C206" s="16" t="s">
        <v>47</v>
      </c>
      <c r="D206" s="16" t="s">
        <v>48</v>
      </c>
      <c r="E206" s="6" t="n">
        <v>1000</v>
      </c>
      <c r="F206" s="7" t="n">
        <v>92</v>
      </c>
      <c r="G206" s="6" t="n">
        <v>61.08</v>
      </c>
      <c r="H206" s="6" t="n">
        <v>0</v>
      </c>
      <c r="I206" s="6" t="n">
        <v>5619.36</v>
      </c>
      <c r="J206" s="6" t="n">
        <v>5619.36</v>
      </c>
    </row>
    <row collapsed="false" customFormat="false" customHeight="false" hidden="false" ht="12.1" outlineLevel="0" r="207">
      <c r="A207" s="25" t="n">
        <v>50200</v>
      </c>
      <c r="B207" s="16" t="s">
        <v>155</v>
      </c>
      <c r="C207" s="16" t="s">
        <v>35</v>
      </c>
      <c r="D207" s="16" t="s">
        <v>36</v>
      </c>
      <c r="E207" s="6" t="n">
        <v>1000</v>
      </c>
      <c r="F207" s="7" t="n">
        <v>123</v>
      </c>
      <c r="G207" s="6" t="n">
        <v>59.84</v>
      </c>
      <c r="H207" s="6" t="n">
        <v>0</v>
      </c>
      <c r="I207" s="6" t="n">
        <v>7360.32</v>
      </c>
      <c r="J207" s="6" t="n">
        <v>7360.32</v>
      </c>
    </row>
    <row collapsed="false" customFormat="false" customHeight="false" hidden="false" ht="12.1" outlineLevel="0" r="208">
      <c r="A208" s="25" t="n">
        <v>50319</v>
      </c>
      <c r="B208" s="16" t="s">
        <v>155</v>
      </c>
      <c r="C208" s="16" t="s">
        <v>43</v>
      </c>
      <c r="D208" s="16" t="s">
        <v>44</v>
      </c>
      <c r="E208" s="6" t="n">
        <v>1000</v>
      </c>
      <c r="F208" s="7" t="n">
        <v>90</v>
      </c>
      <c r="G208" s="6" t="n">
        <v>64.82</v>
      </c>
      <c r="H208" s="6" t="n">
        <v>0</v>
      </c>
      <c r="I208" s="6" t="n">
        <v>5833.8</v>
      </c>
      <c r="J208" s="6" t="n">
        <v>5833.8</v>
      </c>
    </row>
    <row collapsed="false" customFormat="false" customHeight="false" hidden="false" ht="12.1" outlineLevel="0" r="209">
      <c r="A209" s="25" t="n">
        <v>50361</v>
      </c>
      <c r="B209" s="16" t="s">
        <v>155</v>
      </c>
      <c r="C209" s="16" t="s">
        <v>47</v>
      </c>
      <c r="D209" s="16" t="s">
        <v>48</v>
      </c>
      <c r="E209" s="6" t="n">
        <v>1000</v>
      </c>
      <c r="F209" s="7" t="n">
        <v>92</v>
      </c>
      <c r="G209" s="6" t="n">
        <v>61.08</v>
      </c>
      <c r="H209" s="6" t="n">
        <v>0</v>
      </c>
      <c r="I209" s="6" t="n">
        <v>5619.36</v>
      </c>
      <c r="J209" s="6" t="n">
        <v>5619.36</v>
      </c>
    </row>
    <row collapsed="false" customFormat="false" customHeight="false" hidden="false" ht="12.1" outlineLevel="0" r="210">
      <c r="A210" s="25" t="n">
        <v>50501</v>
      </c>
      <c r="B210" s="16" t="s">
        <v>155</v>
      </c>
      <c r="C210" s="16" t="s">
        <v>43</v>
      </c>
      <c r="D210" s="16" t="s">
        <v>44</v>
      </c>
      <c r="E210" s="6" t="n">
        <v>1000</v>
      </c>
      <c r="F210" s="7" t="n">
        <v>90</v>
      </c>
      <c r="G210" s="6" t="n">
        <v>64.82</v>
      </c>
      <c r="H210" s="6" t="n">
        <v>0</v>
      </c>
      <c r="I210" s="6" t="n">
        <v>5833.8</v>
      </c>
      <c r="J210" s="6" t="n">
        <v>5833.8</v>
      </c>
    </row>
    <row collapsed="false" customFormat="false" customHeight="false" hidden="false" ht="12.1" outlineLevel="0" r="211">
      <c r="A211" s="25" t="n">
        <v>50543</v>
      </c>
      <c r="B211" s="16" t="s">
        <v>155</v>
      </c>
      <c r="C211" s="16" t="s">
        <v>47</v>
      </c>
      <c r="D211" s="16" t="s">
        <v>48</v>
      </c>
      <c r="E211" s="6" t="n">
        <v>1000</v>
      </c>
      <c r="F211" s="7" t="n">
        <v>92</v>
      </c>
      <c r="G211" s="6" t="n">
        <v>61.08</v>
      </c>
      <c r="H211" s="6" t="n">
        <v>0</v>
      </c>
      <c r="I211" s="6" t="n">
        <v>5619.36</v>
      </c>
      <c r="J211" s="6" t="n">
        <v>5619.36</v>
      </c>
    </row>
    <row collapsed="false" customFormat="false" customHeight="false" hidden="false" ht="12.1" outlineLevel="0" r="212">
      <c r="A212" s="25" t="n">
        <v>50683</v>
      </c>
      <c r="B212" s="16" t="s">
        <v>155</v>
      </c>
      <c r="C212" s="16" t="s">
        <v>43</v>
      </c>
      <c r="D212" s="16" t="s">
        <v>44</v>
      </c>
      <c r="E212" s="6" t="n">
        <v>1000</v>
      </c>
      <c r="F212" s="7" t="n">
        <v>90</v>
      </c>
      <c r="G212" s="6" t="n">
        <v>64.82</v>
      </c>
      <c r="H212" s="6" t="n">
        <v>0</v>
      </c>
      <c r="I212" s="6" t="n">
        <v>5833.8</v>
      </c>
      <c r="J212" s="6" t="n">
        <v>5833.8</v>
      </c>
    </row>
    <row collapsed="false" customFormat="false" customHeight="false" hidden="false" ht="12.1" outlineLevel="0" r="213">
      <c r="A213" s="25" t="n">
        <v>50725</v>
      </c>
      <c r="B213" s="16" t="s">
        <v>155</v>
      </c>
      <c r="C213" s="16" t="s">
        <v>47</v>
      </c>
      <c r="D213" s="16" t="s">
        <v>48</v>
      </c>
      <c r="E213" s="6" t="n">
        <v>1000</v>
      </c>
      <c r="F213" s="7" t="n">
        <v>92</v>
      </c>
      <c r="G213" s="6" t="n">
        <v>61.08</v>
      </c>
      <c r="H213" s="6" t="n">
        <v>0</v>
      </c>
      <c r="I213" s="6" t="n">
        <v>5619.36</v>
      </c>
      <c r="J213" s="6" t="n">
        <v>5619.36</v>
      </c>
    </row>
    <row collapsed="false" customFormat="false" customHeight="false" hidden="false" ht="12.1" outlineLevel="0" r="214">
      <c r="A214" s="25" t="n">
        <v>50865</v>
      </c>
      <c r="B214" s="16" t="s">
        <v>155</v>
      </c>
      <c r="C214" s="16" t="s">
        <v>43</v>
      </c>
      <c r="D214" s="16" t="s">
        <v>44</v>
      </c>
      <c r="E214" s="6" t="n">
        <v>1000</v>
      </c>
      <c r="F214" s="7" t="n">
        <v>90</v>
      </c>
      <c r="G214" s="6" t="n">
        <v>64.82</v>
      </c>
      <c r="H214" s="6" t="n">
        <v>0</v>
      </c>
      <c r="I214" s="6" t="n">
        <v>5833.8</v>
      </c>
      <c r="J214" s="6" t="n">
        <v>5833.8</v>
      </c>
    </row>
    <row collapsed="false" customFormat="false" customHeight="false" hidden="false" ht="12.1" outlineLevel="0" r="215">
      <c r="A215" s="25" t="n">
        <v>50907</v>
      </c>
      <c r="B215" s="16" t="s">
        <v>155</v>
      </c>
      <c r="C215" s="16" t="s">
        <v>47</v>
      </c>
      <c r="D215" s="16" t="s">
        <v>48</v>
      </c>
      <c r="E215" s="6" t="n">
        <v>1000</v>
      </c>
      <c r="F215" s="7" t="n">
        <v>92</v>
      </c>
      <c r="G215" s="6" t="n">
        <v>61.08</v>
      </c>
      <c r="H215" s="6" t="n">
        <v>0</v>
      </c>
      <c r="I215" s="6" t="n">
        <v>5619.36</v>
      </c>
      <c r="J215" s="6" t="n">
        <v>5619.36</v>
      </c>
    </row>
    <row collapsed="false" customFormat="false" customHeight="false" hidden="false" ht="12.1" outlineLevel="0" r="216">
      <c r="A216" s="25" t="n">
        <v>51047</v>
      </c>
      <c r="B216" s="16" t="s">
        <v>155</v>
      </c>
      <c r="C216" s="16" t="s">
        <v>43</v>
      </c>
      <c r="D216" s="16" t="s">
        <v>44</v>
      </c>
      <c r="E216" s="6" t="n">
        <v>1000</v>
      </c>
      <c r="F216" s="7" t="n">
        <v>90</v>
      </c>
      <c r="G216" s="6" t="n">
        <v>64.82</v>
      </c>
      <c r="H216" s="6" t="n">
        <v>0</v>
      </c>
      <c r="I216" s="6" t="n">
        <v>5833.8</v>
      </c>
      <c r="J216" s="6" t="n">
        <v>5833.8</v>
      </c>
    </row>
    <row collapsed="false" customFormat="false" customHeight="false" hidden="false" ht="12.1" outlineLevel="0" r="217">
      <c r="A217" s="25" t="n">
        <v>51089</v>
      </c>
      <c r="B217" s="16" t="s">
        <v>155</v>
      </c>
      <c r="C217" s="16" t="s">
        <v>47</v>
      </c>
      <c r="D217" s="16" t="s">
        <v>48</v>
      </c>
      <c r="E217" s="6" t="n">
        <v>1000</v>
      </c>
      <c r="F217" s="7" t="n">
        <v>92</v>
      </c>
      <c r="G217" s="6" t="n">
        <v>61.08</v>
      </c>
      <c r="H217" s="6" t="n">
        <v>0</v>
      </c>
      <c r="I217" s="6" t="n">
        <v>5619.36</v>
      </c>
      <c r="J217" s="6" t="n">
        <v>5619.36</v>
      </c>
    </row>
    <row collapsed="false" customFormat="false" customHeight="false" hidden="false" ht="12.1" outlineLevel="0" r="218">
      <c r="A218" s="25" t="n">
        <v>51229</v>
      </c>
      <c r="B218" s="16" t="s">
        <v>155</v>
      </c>
      <c r="C218" s="16" t="s">
        <v>43</v>
      </c>
      <c r="D218" s="16" t="s">
        <v>44</v>
      </c>
      <c r="E218" s="6" t="n">
        <v>1000</v>
      </c>
      <c r="F218" s="7" t="n">
        <v>90</v>
      </c>
      <c r="G218" s="6" t="n">
        <v>64.82</v>
      </c>
      <c r="H218" s="6" t="n">
        <v>0</v>
      </c>
      <c r="I218" s="6" t="n">
        <v>5833.8</v>
      </c>
      <c r="J218" s="6" t="n">
        <v>5833.8</v>
      </c>
    </row>
    <row collapsed="false" customFormat="false" customHeight="false" hidden="false" ht="12.1" outlineLevel="0" r="219">
      <c r="A219" s="25" t="n">
        <v>51271</v>
      </c>
      <c r="B219" s="16" t="s">
        <v>155</v>
      </c>
      <c r="C219" s="16" t="s">
        <v>47</v>
      </c>
      <c r="D219" s="16" t="s">
        <v>48</v>
      </c>
      <c r="E219" s="6" t="n">
        <v>1000</v>
      </c>
      <c r="F219" s="7" t="n">
        <v>92</v>
      </c>
      <c r="G219" s="6" t="n">
        <v>61.08</v>
      </c>
      <c r="H219" s="6" t="n">
        <v>0</v>
      </c>
      <c r="I219" s="6" t="n">
        <v>5619.36</v>
      </c>
      <c r="J219" s="6" t="n">
        <v>5619.36</v>
      </c>
    </row>
    <row collapsed="false" customFormat="false" customHeight="false" hidden="false" ht="12.1" outlineLevel="0" r="220">
      <c r="A220" s="25" t="n">
        <v>51411</v>
      </c>
      <c r="B220" s="16" t="s">
        <v>155</v>
      </c>
      <c r="C220" s="16" t="s">
        <v>43</v>
      </c>
      <c r="D220" s="16" t="s">
        <v>44</v>
      </c>
      <c r="E220" s="6" t="n">
        <v>1000</v>
      </c>
      <c r="F220" s="7" t="n">
        <v>90</v>
      </c>
      <c r="G220" s="6" t="n">
        <v>64.82</v>
      </c>
      <c r="H220" s="6" t="n">
        <v>0</v>
      </c>
      <c r="I220" s="6" t="n">
        <v>5833.8</v>
      </c>
      <c r="J220" s="6" t="n">
        <v>5833.8</v>
      </c>
    </row>
  </sheetData>
  <autoFilter ref="A1:J2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73</v>
      </c>
      <c r="B1" s="26" t="s">
        <v>149</v>
      </c>
      <c r="C1" s="26" t="s">
        <v>0</v>
      </c>
      <c r="D1" s="26" t="s">
        <v>2</v>
      </c>
      <c r="E1" s="26" t="s">
        <v>150</v>
      </c>
      <c r="F1" s="26" t="s">
        <v>156</v>
      </c>
      <c r="G1" s="26" t="s">
        <v>157</v>
      </c>
      <c r="H1" s="26" t="s">
        <v>77</v>
      </c>
      <c r="I1" s="26" t="s">
        <v>158</v>
      </c>
      <c r="J1" s="26" t="s">
        <v>159</v>
      </c>
      <c r="K1" s="26" t="s">
        <v>160</v>
      </c>
      <c r="L1" s="26" t="s">
        <v>161</v>
      </c>
      <c r="M1" s="26" t="s">
        <v>162</v>
      </c>
      <c r="N1" s="26" t="s">
        <v>163</v>
      </c>
      <c r="O1" s="26" t="s">
        <v>164</v>
      </c>
    </row>
    <row collapsed="false" customFormat="false" customHeight="false" hidden="false" ht="12.1" outlineLevel="0" r="2">
      <c r="A2" s="27" t="n">
        <v>46127</v>
      </c>
      <c r="B2" s="16" t="s">
        <v>155</v>
      </c>
      <c r="C2" s="16" t="s">
        <v>16</v>
      </c>
      <c r="D2" s="16" t="s">
        <v>18</v>
      </c>
      <c r="E2" s="17" t="n">
        <v>31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134</v>
      </c>
      <c r="J2" s="17" t="n">
        <v>17.393548387097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46134</v>
      </c>
      <c r="B3" s="16" t="s">
        <v>155</v>
      </c>
      <c r="C3" s="16" t="s">
        <v>16</v>
      </c>
      <c r="D3" s="16" t="s">
        <v>18</v>
      </c>
      <c r="E3" s="17" t="n">
        <v>40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127</v>
      </c>
      <c r="J3" s="17" t="n">
        <v>17.4285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46183</v>
      </c>
      <c r="B4" s="16" t="s">
        <v>155</v>
      </c>
      <c r="C4" s="16" t="s">
        <v>16</v>
      </c>
      <c r="D4" s="16" t="s">
        <v>18</v>
      </c>
      <c r="E4" s="17" t="n">
        <v>46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78</v>
      </c>
      <c r="J4" s="17" t="n">
        <v>17.74847826087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46183</v>
      </c>
      <c r="B5" s="16" t="s">
        <v>155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78</v>
      </c>
      <c r="J5" s="17" t="n">
        <v>17.77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46127</v>
      </c>
      <c r="B6" s="16" t="s">
        <v>155</v>
      </c>
      <c r="C6" s="16" t="s">
        <v>21</v>
      </c>
      <c r="D6" s="16" t="s">
        <v>22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134</v>
      </c>
      <c r="J6" s="17" t="n">
        <v>10.09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 t="n">
        <v>46134</v>
      </c>
      <c r="B7" s="16" t="s">
        <v>155</v>
      </c>
      <c r="C7" s="16" t="s">
        <v>21</v>
      </c>
      <c r="D7" s="16" t="s">
        <v>22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127</v>
      </c>
      <c r="J7" s="17" t="n">
        <v>10.1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7" t="n">
        <v>46141</v>
      </c>
      <c r="B8" s="16" t="s">
        <v>155</v>
      </c>
      <c r="C8" s="16" t="s">
        <v>21</v>
      </c>
      <c r="D8" s="16" t="s">
        <v>22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120</v>
      </c>
      <c r="J8" s="17" t="n">
        <v>9.86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7" t="n">
        <v>46172</v>
      </c>
      <c r="B9" s="16" t="s">
        <v>155</v>
      </c>
      <c r="C9" s="16" t="s">
        <v>26</v>
      </c>
      <c r="D9" s="16" t="s">
        <v>28</v>
      </c>
      <c r="E9" s="17" t="n">
        <v>180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89</v>
      </c>
      <c r="J9" s="17" t="n">
        <v>618.958</v>
      </c>
      <c r="K9" s="6" t="s">
        <f>=Портфель!F5*Портфель!G5/100*Портфель!$Q$13+Портфель!H5*Портфель!$Q$13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7" t="n">
        <v>46172</v>
      </c>
      <c r="B10" s="16" t="s">
        <v>155</v>
      </c>
      <c r="C10" s="16" t="s">
        <v>26</v>
      </c>
      <c r="D10" s="16" t="s">
        <v>28</v>
      </c>
      <c r="E10" s="17" t="n">
        <v>2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89</v>
      </c>
      <c r="J10" s="17" t="n">
        <v>618.95</v>
      </c>
      <c r="K10" s="6" t="s">
        <f>=Портфель!F5*Портфель!G5/100*Портфель!$Q$13+Портфель!H5*Портфель!$Q$13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7" t="n">
        <v>46197</v>
      </c>
      <c r="B11" s="16" t="s">
        <v>155</v>
      </c>
      <c r="C11" s="16" t="s">
        <v>26</v>
      </c>
      <c r="D11" s="16" t="s">
        <v>28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64</v>
      </c>
      <c r="J11" s="17" t="n">
        <v>599.05</v>
      </c>
      <c r="K11" s="6" t="s">
        <f>=Портфель!F5*Портфель!G5/100*Портфель!$Q$13+Портфель!H5*Портфель!$Q$13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7" t="n">
        <v>46232</v>
      </c>
      <c r="B12" s="16" t="s">
        <v>155</v>
      </c>
      <c r="C12" s="16" t="s">
        <v>26</v>
      </c>
      <c r="D12" s="16" t="s">
        <v>28</v>
      </c>
      <c r="E12" s="17" t="n">
        <v>7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29</v>
      </c>
      <c r="J12" s="17" t="n">
        <v>576.30285714286</v>
      </c>
      <c r="K12" s="6" t="s">
        <f>=Портфель!F5*Портфель!G5/100*Портфель!$Q$13+Портфель!H5*Портфель!$Q$13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7" t="n">
        <v>46172</v>
      </c>
      <c r="B13" s="16" t="s">
        <v>155</v>
      </c>
      <c r="C13" s="16" t="s">
        <v>31</v>
      </c>
      <c r="D13" s="16" t="s">
        <v>32</v>
      </c>
      <c r="E13" s="17" t="n">
        <v>155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89</v>
      </c>
      <c r="J13" s="17" t="n">
        <v>638.97961290323</v>
      </c>
      <c r="K13" s="6" t="s">
        <f>=Портфель!F6*Портфель!G6/100*Портфель!$Q$13+Портфель!H6*Портфель!$Q$13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7" t="n">
        <v>46172</v>
      </c>
      <c r="B14" s="16" t="s">
        <v>155</v>
      </c>
      <c r="C14" s="16" t="s">
        <v>31</v>
      </c>
      <c r="D14" s="16" t="s">
        <v>32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89</v>
      </c>
      <c r="J14" s="17" t="n">
        <v>638.98</v>
      </c>
      <c r="K14" s="6" t="s">
        <f>=Портфель!F6*Портфель!G6/100*Портфель!$Q$13+Портфель!H6*Портфель!$Q$13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27" t="n">
        <v>46246</v>
      </c>
      <c r="B15" s="16" t="s">
        <v>155</v>
      </c>
      <c r="C15" s="16" t="s">
        <v>31</v>
      </c>
      <c r="D15" s="16" t="s">
        <v>32</v>
      </c>
      <c r="E15" s="17" t="n">
        <v>9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15</v>
      </c>
      <c r="J15" s="17" t="n">
        <v>605.05111111111</v>
      </c>
      <c r="K15" s="6" t="s">
        <f>=Портфель!F6*Портфель!G6/100*Портфель!$Q$13+Портфель!H6*Портфель!$Q$13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27" t="n">
        <v>46251</v>
      </c>
      <c r="B16" s="16" t="s">
        <v>155</v>
      </c>
      <c r="C16" s="16" t="s">
        <v>31</v>
      </c>
      <c r="D16" s="16" t="s">
        <v>32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10</v>
      </c>
      <c r="J16" s="17" t="n">
        <v>590.964</v>
      </c>
      <c r="K16" s="6" t="s">
        <f>=Портфель!F6*Портфель!G6/100*Портфель!$Q$13+Портфель!H6*Портфель!$Q$13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27" t="n">
        <v>46258</v>
      </c>
      <c r="B17" s="16" t="s">
        <v>155</v>
      </c>
      <c r="C17" s="16" t="s">
        <v>31</v>
      </c>
      <c r="D17" s="16" t="s">
        <v>32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3</v>
      </c>
      <c r="J17" s="17" t="n">
        <v>588.89</v>
      </c>
      <c r="K17" s="6" t="s">
        <f>=Портфель!F6*Портфель!G6/100*Портфель!$Q$13+Портфель!H6*Портфель!$Q$13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27" t="n">
        <v>46172</v>
      </c>
      <c r="B18" s="16" t="s">
        <v>155</v>
      </c>
      <c r="C18" s="16" t="s">
        <v>35</v>
      </c>
      <c r="D18" s="16" t="s">
        <v>36</v>
      </c>
      <c r="E18" s="17" t="n">
        <v>92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89</v>
      </c>
      <c r="J18" s="17" t="n">
        <v>930.14554347826</v>
      </c>
      <c r="K18" s="6" t="s">
        <f>=Портфель!F7*Портфель!G7/100*Портфель!$Q$13+Портфель!H7*Портфель!$Q$13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27" t="n">
        <v>46197</v>
      </c>
      <c r="B19" s="16" t="s">
        <v>155</v>
      </c>
      <c r="C19" s="16" t="s">
        <v>35</v>
      </c>
      <c r="D19" s="16" t="s">
        <v>36</v>
      </c>
      <c r="E19" s="17" t="n">
        <v>6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64</v>
      </c>
      <c r="J19" s="17" t="n">
        <v>845.53</v>
      </c>
      <c r="K19" s="6" t="s">
        <f>=Портфель!F7*Портфель!G7/100*Портфель!$Q$13+Портфель!H7*Портфель!$Q$13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27" t="n">
        <v>46204</v>
      </c>
      <c r="B20" s="16" t="s">
        <v>155</v>
      </c>
      <c r="C20" s="16" t="s">
        <v>35</v>
      </c>
      <c r="D20" s="16" t="s">
        <v>36</v>
      </c>
      <c r="E20" s="17" t="n">
        <v>12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57</v>
      </c>
      <c r="J20" s="17" t="n">
        <v>822.70583333333</v>
      </c>
      <c r="K20" s="6" t="s">
        <f>=Портфель!F7*Портфель!G7/100*Портфель!$Q$13+Портфель!H7*Портфель!$Q$13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27" t="n">
        <v>46219</v>
      </c>
      <c r="B21" s="16" t="s">
        <v>155</v>
      </c>
      <c r="C21" s="16" t="s">
        <v>35</v>
      </c>
      <c r="D21" s="16" t="s">
        <v>36</v>
      </c>
      <c r="E21" s="17" t="n">
        <v>13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42</v>
      </c>
      <c r="J21" s="17" t="n">
        <v>807.01846153846</v>
      </c>
      <c r="K21" s="6" t="s">
        <f>=Портфель!F7*Портфель!G7/100*Портфель!$Q$13+Портфель!H7*Портфель!$Q$13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27" t="n">
        <v>46157</v>
      </c>
      <c r="B22" s="16" t="s">
        <v>155</v>
      </c>
      <c r="C22" s="16" t="s">
        <v>39</v>
      </c>
      <c r="D22" s="16" t="s">
        <v>40</v>
      </c>
      <c r="E22" s="17" t="n">
        <v>3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105</v>
      </c>
      <c r="J22" s="17" t="n">
        <v>906.46333333333</v>
      </c>
      <c r="K22" s="6" t="s">
        <f>=Портфель!F8*Портфель!G8/100*Портфель!$Q$13+Портфель!H8*Портфель!$Q$13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27" t="n">
        <v>46157</v>
      </c>
      <c r="B23" s="16" t="s">
        <v>155</v>
      </c>
      <c r="C23" s="16" t="s">
        <v>39</v>
      </c>
      <c r="D23" s="16" t="s">
        <v>40</v>
      </c>
      <c r="E23" s="17" t="n">
        <v>20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105</v>
      </c>
      <c r="J23" s="17" t="n">
        <v>906.4735</v>
      </c>
      <c r="K23" s="6" t="s">
        <f>=Портфель!F8*Портфель!G8/100*Портфель!$Q$13+Портфель!H8*Портфель!$Q$13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27" t="n">
        <v>46158</v>
      </c>
      <c r="B24" s="16" t="s">
        <v>155</v>
      </c>
      <c r="C24" s="16" t="s">
        <v>39</v>
      </c>
      <c r="D24" s="16" t="s">
        <v>40</v>
      </c>
      <c r="E24" s="17" t="n">
        <v>23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103</v>
      </c>
      <c r="J24" s="17" t="n">
        <v>907.06434782609</v>
      </c>
      <c r="K24" s="6" t="s">
        <f>=Портфель!F8*Портфель!G8/100*Портфель!$Q$13+Портфель!H8*Портфель!$Q$13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27" t="n">
        <v>46169</v>
      </c>
      <c r="B25" s="16" t="s">
        <v>155</v>
      </c>
      <c r="C25" s="16" t="s">
        <v>39</v>
      </c>
      <c r="D25" s="16" t="s">
        <v>40</v>
      </c>
      <c r="E25" s="17" t="n">
        <v>4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92</v>
      </c>
      <c r="J25" s="17" t="n">
        <v>903.1525</v>
      </c>
      <c r="K25" s="6" t="s">
        <f>=Портфель!F8*Портфель!G8/100*Портфель!$Q$13+Портфель!H8*Портфель!$Q$13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27" t="n">
        <v>46172</v>
      </c>
      <c r="B26" s="16" t="s">
        <v>155</v>
      </c>
      <c r="C26" s="16" t="s">
        <v>39</v>
      </c>
      <c r="D26" s="16" t="s">
        <v>40</v>
      </c>
      <c r="E26" s="17" t="n">
        <v>42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89</v>
      </c>
      <c r="J26" s="17" t="n">
        <v>905.84333333333</v>
      </c>
      <c r="K26" s="6" t="s">
        <f>=Портфель!F8*Портфель!G8/100*Портфель!$Q$13+Портфель!H8*Портфель!$Q$13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27" t="n">
        <v>46172</v>
      </c>
      <c r="B27" s="16" t="s">
        <v>155</v>
      </c>
      <c r="C27" s="16" t="s">
        <v>39</v>
      </c>
      <c r="D27" s="16" t="s">
        <v>40</v>
      </c>
      <c r="E27" s="17" t="n">
        <v>2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89</v>
      </c>
      <c r="J27" s="17" t="n">
        <v>905.04</v>
      </c>
      <c r="K27" s="6" t="s">
        <f>=Портфель!F8*Портфель!G8/100*Портфель!$Q$13+Портфель!H8*Портфель!$Q$13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27" t="n">
        <v>46127</v>
      </c>
      <c r="B28" s="16" t="s">
        <v>155</v>
      </c>
      <c r="C28" s="16" t="s">
        <v>43</v>
      </c>
      <c r="D28" s="16" t="s">
        <v>44</v>
      </c>
      <c r="E28" s="17" t="n">
        <v>40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135</v>
      </c>
      <c r="J28" s="17" t="n">
        <v>986.12</v>
      </c>
      <c r="K28" s="6" t="s">
        <f>=Портфель!F9*Портфель!G9/100*Портфель!$Q$13+Портфель!H9*Портфель!$Q$13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27" t="n">
        <v>46134</v>
      </c>
      <c r="B29" s="16" t="s">
        <v>155</v>
      </c>
      <c r="C29" s="16" t="s">
        <v>43</v>
      </c>
      <c r="D29" s="16" t="s">
        <v>44</v>
      </c>
      <c r="E29" s="17" t="n">
        <v>2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127</v>
      </c>
      <c r="J29" s="17" t="n">
        <v>940.74</v>
      </c>
      <c r="K29" s="6" t="s">
        <f>=Портфель!F9*Портфель!G9/100*Портфель!$Q$13+Портфель!H9*Портфель!$Q$13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27" t="n">
        <v>46166</v>
      </c>
      <c r="B30" s="16" t="s">
        <v>155</v>
      </c>
      <c r="C30" s="16" t="s">
        <v>43</v>
      </c>
      <c r="D30" s="16" t="s">
        <v>44</v>
      </c>
      <c r="E30" s="17" t="n">
        <v>16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95</v>
      </c>
      <c r="J30" s="17" t="n">
        <v>940.555</v>
      </c>
      <c r="K30" s="6" t="s">
        <f>=Портфель!F9*Портфель!G9/100*Портфель!$Q$13+Портфель!H9*Портфель!$Q$13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27" t="n">
        <v>46172</v>
      </c>
      <c r="B31" s="16" t="s">
        <v>155</v>
      </c>
      <c r="C31" s="16" t="s">
        <v>43</v>
      </c>
      <c r="D31" s="16" t="s">
        <v>44</v>
      </c>
      <c r="E31" s="17" t="n">
        <v>30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89</v>
      </c>
      <c r="J31" s="17" t="n">
        <v>939.30366666667</v>
      </c>
      <c r="K31" s="6" t="s">
        <f>=Портфель!F9*Портфель!G9/100*Портфель!$Q$13+Портфель!H9*Портфель!$Q$13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27" t="n">
        <v>46172</v>
      </c>
      <c r="B32" s="16" t="s">
        <v>155</v>
      </c>
      <c r="C32" s="16" t="s">
        <v>43</v>
      </c>
      <c r="D32" s="16" t="s">
        <v>44</v>
      </c>
      <c r="E32" s="17" t="n">
        <v>2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89</v>
      </c>
      <c r="J32" s="17" t="n">
        <v>939.505</v>
      </c>
      <c r="K32" s="6" t="s">
        <f>=Портфель!F9*Портфель!G9/100*Портфель!$Q$13+Портфель!H9*Портфель!$Q$13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27" t="n">
        <v>46172</v>
      </c>
      <c r="B33" s="16" t="s">
        <v>155</v>
      </c>
      <c r="C33" s="16" t="s">
        <v>47</v>
      </c>
      <c r="D33" s="16" t="s">
        <v>48</v>
      </c>
      <c r="E33" s="17" t="n">
        <v>90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89</v>
      </c>
      <c r="J33" s="17" t="n">
        <v>943.55211111111</v>
      </c>
      <c r="K33" s="6" t="s">
        <f>=Портфель!F10*Портфель!G10/100*Портфель!$Q$13+Портфель!H10*Портфель!$Q$13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27" t="n">
        <v>46172</v>
      </c>
      <c r="B34" s="16" t="s">
        <v>155</v>
      </c>
      <c r="C34" s="16" t="s">
        <v>47</v>
      </c>
      <c r="D34" s="16" t="s">
        <v>48</v>
      </c>
      <c r="E34" s="17" t="n">
        <v>2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89</v>
      </c>
      <c r="J34" s="17" t="n">
        <v>942.755</v>
      </c>
      <c r="K34" s="6" t="s">
        <f>=Портфель!F10*Портфель!G10/100*Портфель!$Q$13+Портфель!H10*Портфель!$Q$13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27" t="n">
        <v>46183</v>
      </c>
      <c r="B35" s="16" t="s">
        <v>155</v>
      </c>
      <c r="C35" s="16" t="s">
        <v>51</v>
      </c>
      <c r="D35" s="16" t="s">
        <v>52</v>
      </c>
      <c r="E35" s="17" t="n">
        <v>10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78</v>
      </c>
      <c r="J35" s="17" t="n">
        <v>1056.861</v>
      </c>
      <c r="K35" s="6" t="s">
        <f>=Портфель!F11*Портфель!G11/100*Портфель!$Q$13+Портфель!H11*Портфель!$Q$13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27" t="n">
        <v>46229</v>
      </c>
      <c r="B36" s="16" t="s">
        <v>155</v>
      </c>
      <c r="C36" s="16" t="s">
        <v>51</v>
      </c>
      <c r="D36" s="16" t="s">
        <v>52</v>
      </c>
      <c r="E36" s="17" t="n">
        <v>3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32</v>
      </c>
      <c r="J36" s="17" t="n">
        <v>1031.83</v>
      </c>
      <c r="K36" s="6" t="s">
        <f>=Портфель!F11*Портфель!G11/100*Портфель!$Q$13+Портфель!H11*Портфель!$Q$13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27" t="n">
        <v>46232</v>
      </c>
      <c r="B37" s="16" t="s">
        <v>155</v>
      </c>
      <c r="C37" s="16" t="s">
        <v>51</v>
      </c>
      <c r="D37" s="16" t="s">
        <v>52</v>
      </c>
      <c r="E37" s="17" t="n">
        <v>2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29</v>
      </c>
      <c r="J37" s="17" t="n">
        <v>1034.855</v>
      </c>
      <c r="K37" s="6" t="s">
        <f>=Портфель!F11*Портфель!G11/100*Портфель!$Q$13+Портфель!H11*Портфель!$Q$13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27" t="n">
        <v>46254</v>
      </c>
      <c r="B38" s="16" t="s">
        <v>155</v>
      </c>
      <c r="C38" s="16" t="s">
        <v>51</v>
      </c>
      <c r="D38" s="16" t="s">
        <v>52</v>
      </c>
      <c r="E38" s="17" t="n">
        <v>4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7</v>
      </c>
      <c r="J38" s="17" t="n">
        <v>1030.5875</v>
      </c>
      <c r="K38" s="6" t="s">
        <f>=Портфель!F11*Портфель!G11/100*Портфель!$Q$13+Портфель!H11*Портфель!$Q$13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27" t="n">
        <v>46183</v>
      </c>
      <c r="B39" s="16" t="s">
        <v>155</v>
      </c>
      <c r="C39" s="16" t="s">
        <v>55</v>
      </c>
      <c r="D39" s="16" t="s">
        <v>56</v>
      </c>
      <c r="E39" s="17" t="n">
        <v>13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78</v>
      </c>
      <c r="J39" s="17" t="n">
        <v>1047.8684615385</v>
      </c>
      <c r="K39" s="6" t="s">
        <f>=Портфель!F12*Портфель!G12/100*Портфель!$Q$13+Портфель!H12*Портфель!$Q$13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27" t="n">
        <v>46229</v>
      </c>
      <c r="B40" s="16" t="s">
        <v>155</v>
      </c>
      <c r="C40" s="16" t="s">
        <v>55</v>
      </c>
      <c r="D40" s="16" t="s">
        <v>56</v>
      </c>
      <c r="E40" s="17" t="n">
        <v>2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32</v>
      </c>
      <c r="J40" s="17" t="n">
        <v>1033.52</v>
      </c>
      <c r="K40" s="6" t="s">
        <f>=Портфель!F12*Портфель!G12/100*Портфель!$Q$13+Портфель!H12*Портфель!$Q$13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27" t="n">
        <v>46183</v>
      </c>
      <c r="B41" s="16" t="s">
        <v>155</v>
      </c>
      <c r="C41" s="16" t="s">
        <v>59</v>
      </c>
      <c r="D41" s="16" t="s">
        <v>60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78</v>
      </c>
      <c r="J41" s="17" t="n">
        <v>1031.48</v>
      </c>
      <c r="K41" s="6" t="s">
        <f>=Портфель!F13*Портфель!G13/100*Портфель!$Q$13+Портфель!H13*Портфель!$Q$13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27" t="n">
        <v>46183</v>
      </c>
      <c r="B42" s="16" t="s">
        <v>155</v>
      </c>
      <c r="C42" s="16" t="s">
        <v>59</v>
      </c>
      <c r="D42" s="16" t="s">
        <v>60</v>
      </c>
      <c r="E42" s="17" t="n">
        <v>9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78</v>
      </c>
      <c r="J42" s="17" t="n">
        <v>1031.6722222222</v>
      </c>
      <c r="K42" s="6" t="s">
        <f>=Портфель!F13*Портфель!G13/100*Портфель!$Q$13+Портфель!H13*Портфель!$Q$13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27" t="n">
        <v>46229</v>
      </c>
      <c r="B43" s="16" t="s">
        <v>155</v>
      </c>
      <c r="C43" s="16" t="s">
        <v>59</v>
      </c>
      <c r="D43" s="16" t="s">
        <v>60</v>
      </c>
      <c r="E43" s="17" t="n">
        <v>5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32</v>
      </c>
      <c r="J43" s="17" t="n">
        <v>1016.946</v>
      </c>
      <c r="K43" s="6" t="s">
        <f>=Портфель!F13*Портфель!G13/100*Портфель!$Q$13+Портфель!H13*Портфель!$Q$13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27" t="n">
        <v>46183</v>
      </c>
      <c r="B44" s="16" t="s">
        <v>155</v>
      </c>
      <c r="C44" s="16" t="s">
        <v>62</v>
      </c>
      <c r="D44" s="16" t="s">
        <v>63</v>
      </c>
      <c r="E44" s="17" t="n">
        <v>7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78</v>
      </c>
      <c r="J44" s="17" t="n">
        <v>1063.8185714286</v>
      </c>
      <c r="K44" s="6" t="s">
        <f>=Портфель!F14*Портфель!G14/100*Портфель!$Q$13+Портфель!H14*Портфель!$Q$13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27" t="n">
        <v>46183</v>
      </c>
      <c r="B45" s="16" t="s">
        <v>155</v>
      </c>
      <c r="C45" s="16" t="s">
        <v>62</v>
      </c>
      <c r="D45" s="16" t="s">
        <v>63</v>
      </c>
      <c r="E45" s="17" t="n">
        <v>3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78</v>
      </c>
      <c r="J45" s="17" t="n">
        <v>1063.92</v>
      </c>
      <c r="K45" s="6" t="s">
        <f>=Портфель!F14*Портфель!G14/100*Портфель!$Q$13+Портфель!H14*Портфель!$Q$13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27"/>
      <c r="B46" s="16"/>
      <c r="C46" s="16"/>
      <c r="D46" s="16"/>
      <c r="E46" s="17"/>
      <c r="F46" s="7"/>
      <c r="G46" s="17"/>
      <c r="H46" s="16"/>
      <c r="I46" s="7"/>
      <c r="J46" s="17"/>
      <c r="K46" s="4" t="s">
        <v>72</v>
      </c>
      <c r="L46" s="8" t="s">
        <f>=SUBTOTAL(109,L2:L45)</f>
      </c>
      <c r="M46" s="8" t="s">
        <f>=SUBTOTAL(109,M2:M45)</f>
      </c>
      <c r="N46" s="8" t="s">
        <f>=MAX(0,M46*0.13)</f>
      </c>
    </row>
  </sheetData>
  <autoFilter ref="A1:O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165</v>
      </c>
      <c r="D1" s="26" t="s">
        <v>166</v>
      </c>
      <c r="E1" s="26" t="s">
        <v>167</v>
      </c>
      <c r="F1" s="26" t="s">
        <v>168</v>
      </c>
      <c r="G1" s="26" t="s">
        <v>150</v>
      </c>
      <c r="H1" s="26" t="s">
        <v>169</v>
      </c>
      <c r="I1" s="26" t="s">
        <v>170</v>
      </c>
      <c r="J1" s="26" t="s">
        <v>171</v>
      </c>
      <c r="K1" s="26" t="s">
        <v>172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2026-08-27T08:48:06.00Z</dcterms:created>
  <dc:creator>izi-invest.ru</dc:creator>
  <cp:revision>0</cp:revision>
</cp:coreProperties>
</file>