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<sst xmlns="http://schemas.openxmlformats.org/spreadsheetml/2006/main" count="2842" uniqueCount="304">
  <si>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</si>
  <si>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</si>
  <si>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</si>
  <si>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</si>
  <si>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</si>
  <si>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</si>
  <si>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</si>
  <si>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</si>
  <si>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</si>
  <si>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</si>
  <si>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</si>
  <si>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</si>
  <si>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</si>
  <si>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</si>
  <si>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</si>
  <si>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</si>
  <si>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</si>
  <si>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SBERP</t>
  </si>
  <si>
    <t>share</t>
  </si>
  <si>
    <t>Сбербанк-п</t>
  </si>
  <si>
    <t>RUR</t>
  </si>
  <si>
    <t>Брокерский счет: 141 шт.</t>
  </si>
  <si>
    <t>AMD</t>
  </si>
  <si>
    <t>TRNFP</t>
  </si>
  <si>
    <t>Транснф ап</t>
  </si>
  <si>
    <t>Брокерский счет: 28 шт.</t>
  </si>
  <si>
    <t>BYN</t>
  </si>
  <si>
    <t>GAZP</t>
  </si>
  <si>
    <t>ГАЗПРОМ ао</t>
  </si>
  <si>
    <t>Брокерский счет: 270 шт.</t>
  </si>
  <si>
    <t>CAD</t>
  </si>
  <si>
    <t>GMKN</t>
  </si>
  <si>
    <t>ГМКНорНик</t>
  </si>
  <si>
    <t>Брокерский счет: 180 шт.</t>
  </si>
  <si>
    <t>CHF</t>
  </si>
  <si>
    <t>X5</t>
  </si>
  <si>
    <t>КЦ ИКС 5</t>
  </si>
  <si>
    <t>Брокерский счет: 8 шт.</t>
  </si>
  <si>
    <t>CNY</t>
  </si>
  <si>
    <t>SNGSP</t>
  </si>
  <si>
    <t>Сургнфгз-п</t>
  </si>
  <si>
    <t>Брокерский счет: 340 шт.</t>
  </si>
  <si>
    <t>EUR</t>
  </si>
  <si>
    <t>T</t>
  </si>
  <si>
    <t>Т-Техно ао</t>
  </si>
  <si>
    <t>Брокерский счет: 30 шт.</t>
  </si>
  <si>
    <t>GBP</t>
  </si>
  <si>
    <t>NMTP</t>
  </si>
  <si>
    <t>НМТП ао</t>
  </si>
  <si>
    <t>Брокерский счет: 600 шт.</t>
  </si>
  <si>
    <t>GLD</t>
  </si>
  <si>
    <t>LSNGP</t>
  </si>
  <si>
    <t>РСетиЛЭ-п</t>
  </si>
  <si>
    <t>Брокерский счет: 10 шт.</t>
  </si>
  <si>
    <t>HKD</t>
  </si>
  <si>
    <t>MSRS</t>
  </si>
  <si>
    <t>РСетиМР ао</t>
  </si>
  <si>
    <t>Брокерский счет: 1000 шт.</t>
  </si>
  <si>
    <t>JPY</t>
  </si>
  <si>
    <t>Сумма по акциям:</t>
  </si>
  <si>
    <t>KZT</t>
  </si>
  <si>
    <t>SU26247RMFS5</t>
  </si>
  <si>
    <t>bond</t>
  </si>
  <si>
    <t>ОФЗ 26247</t>
  </si>
  <si>
    <t>ИИС: 15 шт.</t>
  </si>
  <si>
    <t>2039-05-11</t>
  </si>
  <si>
    <t>SU26248RMFS3</t>
  </si>
  <si>
    <t>ОФЗ 26248</t>
  </si>
  <si>
    <t>ИИС: 14 шт.</t>
  </si>
  <si>
    <t>2040-05-16</t>
  </si>
  <si>
    <t>SLV</t>
  </si>
  <si>
    <t>RU000A10C8F3</t>
  </si>
  <si>
    <t>Брус 2Р04</t>
  </si>
  <si>
    <t>Брокерский счет: 1 шт.
ИИС: 9 шт.</t>
  </si>
  <si>
    <t>2028-07-23</t>
  </si>
  <si>
    <t>TRY</t>
  </si>
  <si>
    <t>SU26254RMFS1</t>
  </si>
  <si>
    <t>ОФЗ 26254</t>
  </si>
  <si>
    <t>Брокерский счет: 10 шт.
ИИС: 1 шт.</t>
  </si>
  <si>
    <t>2040-10-03</t>
  </si>
  <si>
    <t>UAH</t>
  </si>
  <si>
    <t>RU000A10BS76</t>
  </si>
  <si>
    <t>iВУШ 1P4</t>
  </si>
  <si>
    <t>ИИС: 7 шт.</t>
  </si>
  <si>
    <t>2028-05-26</t>
  </si>
  <si>
    <t>USD</t>
  </si>
  <si>
    <t>RU000A10E6D0</t>
  </si>
  <si>
    <t>iВУШ 1P5</t>
  </si>
  <si>
    <t>ИИС: 5 шт.</t>
  </si>
  <si>
    <t>2028-01-19</t>
  </si>
  <si>
    <t>RU000A10F397</t>
  </si>
  <si>
    <t>ТБ-8_А1</t>
  </si>
  <si>
    <t>2030-06-06</t>
  </si>
  <si>
    <t>SU26253RMFS3</t>
  </si>
  <si>
    <t>ОФЗ 26253</t>
  </si>
  <si>
    <t>2038-10-06</t>
  </si>
  <si>
    <t>SU26252RMFS5</t>
  </si>
  <si>
    <t>ОФЗ 26252</t>
  </si>
  <si>
    <t>ИИС: 2 шт.</t>
  </si>
  <si>
    <t>2033-10-12</t>
  </si>
  <si>
    <t>SU26243RMFS4</t>
  </si>
  <si>
    <t>ОФЗ 26243</t>
  </si>
  <si>
    <t>2038-05-19</t>
  </si>
  <si>
    <t>SU26238RMFS4</t>
  </si>
  <si>
    <t>ОФЗ 26238</t>
  </si>
  <si>
    <t>2041-05-15</t>
  </si>
  <si>
    <t>SU26240RMFS0</t>
  </si>
  <si>
    <t>ОФЗ 26240</t>
  </si>
  <si>
    <t>Брокерский счет: 1 шт.</t>
  </si>
  <si>
    <t>2036-07-30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</si>
  <si>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</si>
  <si>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</si>
  <si>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</si>
  <si>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</si>
  <si>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</si>
  <si>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</si>
  <si>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</si>
  <si>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</si>
  <si>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</si>
  <si>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</si>
  <si>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</si>
  <si>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</si>
  <si>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Дивиденд по T - Т-Техно ао 3шт. по 32 RUR (данные из БД)</t>
  </si>
  <si>
    <t>Выплата доходов по корпоративным действиям Тип КД: Выплата дивидендов, Наименование: Т-Техно ао, ISIN: RU000A107UL4, Референс КД (данные из сделок)</t>
  </si>
  <si>
    <t>Дивиденд по X5 - КЦ ИКС 5 4шт. по 648 RUR (данные из БД)</t>
  </si>
  <si>
    <t>Выплата доходов по корпоративным действиям Тип КД: Выплата дивидендов, Наименование: КЦ ИКС 5, ISIN: RU000A108X38, Референс КД:  (данные из сделок)</t>
  </si>
  <si>
    <t>Дивиденд по T - Т-Техно ао 3шт. по 33 RUR (данные из БД)</t>
  </si>
  <si>
    <t>Дивиденд по SNGSP - Сургнфгз-п 200шт. по 8.5 RUR (данные из БД)</t>
  </si>
  <si>
    <t>Выплата доходов по корпоративным действиям Тип КД: Выплата дивидендов, Наименование: Сургнфгз-п, ISIN: RU0009029524, Референс КД (данные из сделок)</t>
  </si>
  <si>
    <t>Дивиденд по T - Т-Техно ао 3шт. по 35 RUR (данные из БД)</t>
  </si>
  <si>
    <t>Дивиденд по X5 - КЦ ИКС 5 4шт. по 368 RUR (данные из БД)</t>
  </si>
  <si>
    <t>Дивиденд по T - Т-Техно ао 3шт. по 36 RUR (данные из БД)</t>
  </si>
  <si>
    <t>Вывод средств</t>
  </si>
  <si>
    <t>Купон по RU000A10C8F3 - Брус 2Р04 1шт. по 17.67 RUR (данные из БД)</t>
  </si>
  <si>
    <t>Выплата доходов по корпоративным действиям Тип КД: Выплата дохода по облигациям, Наименование: Брусника обб2П04, ISIN: RU000A10C (данные из сделок)</t>
  </si>
  <si>
    <t>Купон по SU26240RMFS0 - ОФЗ 26240 1шт. по 34.9 RUR (данные из БД)</t>
  </si>
  <si>
    <t>Выплата доходов по корпоративным действиям Тип КД: Выплата дохода по облигациям, Наименование: ОФЗ-ПД240, ISIN: RU000A103BR0, Ре (данные из сделок)</t>
  </si>
  <si>
    <t>Купон по RU000A10E6D0 - iВУШ 1P5 5шт. по 18.08 RUR (данные из БД)</t>
  </si>
  <si>
    <t>Выплата доходов по корпоративным действиям Тип КД: Выплата дохода по облигациям, Наименование: ВУШ оббП05, ISIN: RU000A10E6D0, Р (данные из сделок)</t>
  </si>
  <si>
    <t>Купон по SU26254RMFS1 - ОФЗ 26254 10шт. по 64.82 RUR (данные из БД)</t>
  </si>
  <si>
    <t>Купон по SU26252RMFS5 - ОФЗ 26252 2шт. по 62.33 RUR (данные из БД)</t>
  </si>
  <si>
    <t>Выплата доходов по корпоративным действиям Тип КД: Выплата дохода по облигациям, Наименование: ОФЗ-ПД252, ISIN: RU000A10D4Y2, Ре (данные из сделок)</t>
  </si>
  <si>
    <t>Выплата доходов по корпоративным действиям Тип КД: Выплата дохода по облигациям, Наименование: ОФЗ-ПД254, ISIN: RU000A10D533, Ре (данные из сделок)</t>
  </si>
  <si>
    <t>Купон по RU000A10C8F3 - Брус 2Р04 4шт. по 17.67 RUR (данные из БД)</t>
  </si>
  <si>
    <t>Купон по RU000A10BS76 - iВУШ 1P4 5шт. по 16.64 RUR (данные из БД)</t>
  </si>
  <si>
    <t>Выплата доходов по корпоративным действиям Тип КД: Выплата дохода по облигациям, Наименование: ВУШ оббП04, ISIN: RU000A10BS76, Р (данные из сделок)</t>
  </si>
  <si>
    <t>Дивиденд по T - Т-Техно ао 30шт. по 4.5 RUR (данные из БД)</t>
  </si>
  <si>
    <t>Купон по SU26247RMFS5 - ОФЗ 26247 13шт. по 61.08 RUR (данные из БД)</t>
  </si>
  <si>
    <t>Выплата доходов по корпоративным действиям Тип КД: Выплата дохода по облигациям, Наименование: ОФЗ 26247, ISIN: RU000A108EF8, Ре (данные из сделок)</t>
  </si>
  <si>
    <t>Купон по SU26243RMFS4 - ОФЗ 26243 2шт. по 48.87 RUR (данные из БД)</t>
  </si>
  <si>
    <t>Купон по SU26248RMFS3 - ОФЗ 26248 11шт. по 61.08 RUR (данные из БД)</t>
  </si>
  <si>
    <t>Купон по SU26238RMFS4 - ОФЗ 26238 1шт. по 35.4 RUR (данные из БД)</t>
  </si>
  <si>
    <t>Выплата доходов по корпоративным действиям Тип КД: Выплата дохода по облигациям, Наименование: ОФЗ 26248, ISIN: RU000A108EH4, Ре (данные из сделок)</t>
  </si>
  <si>
    <t>Выплата доходов по корпоративным действиям Тип КД: Выплата дохода по облигациям, Наименование: ОФЗ 26243, ISIN: RU000A106E90, Ре (данные из сделок)</t>
  </si>
  <si>
    <t>Выплата доходов по корпоративным действиям Тип КД: Выплата дохода по облигациям, Наименование: ОФЗ 26238, ISIN: RU000A1038V6, Ре (данные из сделок)</t>
  </si>
  <si>
    <t>Купон по RU000A10C8F3 - Брус 2Р04 9шт. по 17.67 RUR (данные из БД)</t>
  </si>
  <si>
    <t>Купон по RU000A10BS76 - iВУШ 1P4 7шт. по 16.64 RUR (данные из БД)</t>
  </si>
  <si>
    <t>Дивиденд по LSNGP - РСетиЛЭ-п 10шт. по 36.72 RUR (данные из БД)</t>
  </si>
  <si>
    <t>Выплата доходов по корпоративным действиям Тип КД: Выплата дивидендов, Наименование: Ленэнерг-п, ISIN: RU0009092134, Референс КД (данные из сделок)</t>
  </si>
  <si>
    <t>Дивиденд по MSRS - РСетиМР ао 1000шт. по 0.19 RUR (данные из БД)</t>
  </si>
  <si>
    <t>Дивиденд по X5 - КЦ ИКС 5 4шт. по 245 RUR (данные из БД)</t>
  </si>
  <si>
    <t>Дивиденд по NMTP - НМТП ао 600шт. по 1.14 RUR (данные из БД)</t>
  </si>
  <si>
    <t>Дивиденд по SNGSP - Сургнфгз-п 340шт. по 0.85 RUR (данные из БД)</t>
  </si>
  <si>
    <t>Дивиденд по TRNFP - Транснф ап 28шт. по 204.17 RUR (данные из БД)</t>
  </si>
  <si>
    <t>Дивиденд по SBERP - Сбербанк-п 141шт. по 37.64 RUR (данные из БД)</t>
  </si>
  <si>
    <t>Выплата доходов по корпоративным действиям Тип КД: Выплата дивидендов, Наименование: Россети МоскРег ао01, ISIN: RU000A0ET7Y7, Р (данные из сделок)</t>
  </si>
  <si>
    <t>Выплата доходов по корпоративным действиям Тип КД: Выплата дивидендов, Наименование: НМТП ао, ISIN: RU0009084446, Референс КД: 1 (данные из сделок)</t>
  </si>
  <si>
    <t>Выплата доходов по корпоративным действиям Тип КД: Выплата дивидендов, Наименование: Сбербанк-п, ISIN: RU0009029557, Референс КД (данные из сделок)</t>
  </si>
  <si>
    <t>Выплата доходов по корпоративным действиям Тип КД: Выплата дивидендов, Наименование: Транснф ап, ISIN: RU0009091573, Референс КД (данные из сделок)</t>
  </si>
  <si>
    <t>Купон по RU000A10F397 - ТБ-8_А1 5шт. по 31.12 RUR (данные из БД)</t>
  </si>
  <si>
    <t>Выплата доходов по корпоративным действиям Тип КД: Выплата дохода по облигациям, Наименование: СФО ТБ-8 об01, ISIN: RU000A10F397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</si>
  <si>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</si>
  <si>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</si>
  <si>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</si>
  <si>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</si>
  <si>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</si>
  <si>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</si>
  <si>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</si>
  <si>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</si>
  <si>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TMOS</t>
  </si>
  <si>
    <t>TLCB</t>
  </si>
  <si>
    <t>sell</t>
  </si>
  <si>
    <t>SBERP
Сбербанк-п</t>
  </si>
  <si>
    <t>TRNFP
Транснф ап</t>
  </si>
  <si>
    <t>GAZP
ГАЗПРОМ ао</t>
  </si>
  <si>
    <t>GMKN
ГМКНорНик</t>
  </si>
  <si>
    <t>X5
КЦ ИКС 5</t>
  </si>
  <si>
    <t>SNGSP
Сургнфгз-п</t>
  </si>
  <si>
    <t>T
Т-Техно ао</t>
  </si>
  <si>
    <t>NMTP
НМТП ао</t>
  </si>
  <si>
    <t>LSNGP
РСетиЛЭ-п</t>
  </si>
  <si>
    <t>MSRS
РСетиМР ао</t>
  </si>
  <si>
    <t>SU26247RMFS5
ОФЗ 26247</t>
  </si>
  <si>
    <t>SU26248RMFS3
ОФЗ 26248</t>
  </si>
  <si>
    <t>RU000A10C8F3
Брус 2Р04</t>
  </si>
  <si>
    <t>SU26254RMFS1
ОФЗ 26254</t>
  </si>
  <si>
    <t>RU000A10BS76
iВУШ 1P4</t>
  </si>
  <si>
    <t>RU000A10E6D0
iВУШ 1P5</t>
  </si>
  <si>
    <t>RU000A10F397
ТБ-8_А1</t>
  </si>
  <si>
    <t>SU26253RMFS3
ОФЗ 26253</t>
  </si>
  <si>
    <t>SU26252RMFS5
ОФЗ 26252</t>
  </si>
  <si>
    <t>SU26243RMFS4
ОФЗ 26243</t>
  </si>
  <si>
    <t>SU26238RMFS4
ОФЗ 26238</t>
  </si>
  <si>
    <t>SU26240RMFS0
ОФЗ 26240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</si>
  <si>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</si>
  <si>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</si>
  <si>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</si>
  <si>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</si>
  <si>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</si>
  <si>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</si>
  <si>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</si>
  <si>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</si>
  <si>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input</t>
  </si>
  <si>
    <t>Брокерский счет</t>
  </si>
  <si>
    <t>БПИФ Т-КАПИТАЛ ИНДЕКС МОСБИРЖИ</t>
  </si>
  <si>
    <t>etf</t>
  </si>
  <si>
    <t>Корпоративный центр ИКС 5</t>
  </si>
  <si>
    <t>Т-Технологии МКПАО ао</t>
  </si>
  <si>
    <t>Сургутнефтегаз ПАО ап</t>
  </si>
  <si>
    <t>nalog</t>
  </si>
  <si>
    <t>Налог (дивиденды) Наименование: Т-Техно ао, ISIN: RU000A107UL4, Дата фиксации: 16-MAY-25, Количество: 3 шт., Валюта:RUB</t>
  </si>
  <si>
    <t>dohod</t>
  </si>
  <si>
    <t>Выплата доходов по корпоративным действиям Тип КД: Выплата дивидендов, Наименование: Т-Техно ао, ISIN: RU000A107UL4, Референс КД</t>
  </si>
  <si>
    <t>Т-КАПИТАЛ ВАЛЮТНЫЕ ОБЛИГАЦИИ</t>
  </si>
  <si>
    <t>Налог (дивиденды) Наименование: КЦ ИКС 5, ISIN: RU000A108X38, Дата фиксации: 09-JUL-25, Количество: 4 шт., Валюта:RUB</t>
  </si>
  <si>
    <t>Выплата доходов по корпоративным действиям Тип КД: Выплата дивидендов, Наименование: КЦ ИКС 5, ISIN: RU000A108X38, Референс КД: </t>
  </si>
  <si>
    <t>Транснефть ПАО акц.пр.</t>
  </si>
  <si>
    <t>Налог (дивиденды) Наименование: Т-Техно ао, ISIN: RU000A107UL4, Дата фиксации: 17-JUL-25, Количество: 3 шт., Валюта:RUB</t>
  </si>
  <si>
    <t>Сбербанк России ПАО ап</t>
  </si>
  <si>
    <t>Налог (дивиденды) Наименование: Сургнфгз-п, ISIN: RU0009029524, Дата фиксации: 17-JUL-25, Количество: 200 шт., Валюта:RUB</t>
  </si>
  <si>
    <t>Выплата доходов по корпоративным действиям Тип КД: Выплата дивидендов, Наименование: Сургнфгз-п, ISIN: RU0009029524, Референс КД</t>
  </si>
  <si>
    <t>"Газпром" (ПАО) ао</t>
  </si>
  <si>
    <t>НМТП (ПАО) ао</t>
  </si>
  <si>
    <t>ГМК "Нор.Никель" ПАО ао</t>
  </si>
  <si>
    <t>Налог (дивиденды) Наименование: Т-Техно ао, ISIN: RU000A107UL4, Дата фиксации: 06-OCT-25, Количество: 3 шт., Валюта:RUB</t>
  </si>
  <si>
    <t>Налог (дивиденды) Наименование: Т-Техно ао, ISIN: RU000A107UL4, Дата фиксации: 08-JAN-26, Количество: 3 шт., Валюта:RUB</t>
  </si>
  <si>
    <t>ОФЗ-ПД 26254 03/10/2040</t>
  </si>
  <si>
    <t>ОФЗ-ПД 26240 30/07/2036</t>
  </si>
  <si>
    <t>Налог (дивиденды) Наименование: КЦ ИКС 5, ISIN: RU000A108X38, Дата фиксации: 06-JAN-26, Количество: 4 шт., Валюта:RUB</t>
  </si>
  <si>
    <t>Брусника 002Р-04</t>
  </si>
  <si>
    <t>ИИС</t>
  </si>
  <si>
    <t>output</t>
  </si>
  <si>
    <t>ОФЗ-ПД 26247 11/05/39</t>
  </si>
  <si>
    <t>ВУШ БО 001P-05</t>
  </si>
  <si>
    <t>ОФЗ-ПД 26252 12/10/2033</t>
  </si>
  <si>
    <t>Налог</t>
  </si>
  <si>
    <t>Выплата доходов по корпоративным действиям Тип КД: Выплата дохода по облигациям, Наименование: Брусника обб2П04, ISIN: RU000A10C</t>
  </si>
  <si>
    <t>Выплата доходов по корпоративным действиям Тип КД: Выплата дохода по облигациям, Наименование: ОФЗ-ПД240, ISIN: RU000A103BR0, Ре</t>
  </si>
  <si>
    <t>Выплата доходов по корпоративным действиям Тип КД: Выплата дохода по облигациям, Наименование: ВУШ оббП05, ISIN: RU000A10E6D0, Р</t>
  </si>
  <si>
    <t>ОФЗ-ПД 26243 19/05/38</t>
  </si>
  <si>
    <t>ВУШ БО 001P-04</t>
  </si>
  <si>
    <t>ОФЗ-ПД 26248 16/05/40</t>
  </si>
  <si>
    <t>ОФЗ-ПД 26238 15/05/2041</t>
  </si>
  <si>
    <t>Выплата доходов по корпоративным действиям Тип КД: Выплата дохода по облигациям, Наименование: ОФЗ-ПД252, ISIN: RU000A10D4Y2, Ре</t>
  </si>
  <si>
    <t>Выплата доходов по корпоративным действиям Тип КД: Выплата дохода по облигациям, Наименование: ОФЗ-ПД254, ISIN: RU000A10D533, Ре</t>
  </si>
  <si>
    <t>ОФЗ-ПД 26253 06/10/2038</t>
  </si>
  <si>
    <t>Россети Ленэнерго ПАО-ап</t>
  </si>
  <si>
    <t>Выплата доходов по корпоративным действиям Тип КД: Выплата дохода по облигациям, Наименование: ВУШ оббП04, ISIN: RU000A10BS76, Р</t>
  </si>
  <si>
    <t>ПАО Россети Моск.рег. ао</t>
  </si>
  <si>
    <t>СФО ТБ-8 класс А1</t>
  </si>
  <si>
    <t>Выплата доходов по корпоративным действиям Тип КД: Выплата дохода по облигациям, Наименование: ОФЗ 26247, ISIN: RU000A108EF8, Ре</t>
  </si>
  <si>
    <t>Налог (дивиденды) Наименование: Т-Техно ао, ISIN: RU000A107UL4, Дата фиксации: 25-MAY-26, Количество: 30 шт., Валюта:RUB</t>
  </si>
  <si>
    <t>Выплата доходов по корпоративным действиям Тип КД: Выплата дохода по облигациям, Наименование: ОФЗ 26248, ISIN: RU000A108EH4, Ре</t>
  </si>
  <si>
    <t>Выплата доходов по корпоративным действиям Тип КД: Выплата дохода по облигациям, Наименование: ОФЗ 26243, ISIN: RU000A106E90, Ре</t>
  </si>
  <si>
    <t>Выплата доходов по корпоративным действиям Тип КД: Выплата дохода по облигациям, Наименование: ОФЗ 26238, ISIN: RU000A1038V6, Ре</t>
  </si>
  <si>
    <t>Налог (дивиденды) Наименование: Ленэнерг-п, ISIN: RU0009092134, Дата фиксации: 17-JUN-26, Количество: 10 шт., Валюта:RUB</t>
  </si>
  <si>
    <t>Выплата доходов по корпоративным действиям Тип КД: Выплата дивидендов, Наименование: Ленэнерг-п, ISIN: RU0009092134, Референс КД</t>
  </si>
  <si>
    <t>Налог (дивиденды) Наименование: КЦ ИКС 5, ISIN: RU000A108X38, Дата фиксации: 07-JUL-26, Количество: 4 шт., Валюта:RUB</t>
  </si>
  <si>
    <t>Выплата доходов по корпоративным действиям Тип КД: Выплата дивидендов, Наименование: Россети МоскРег ао01, ISIN: RU000A0ET7Y7, Р</t>
  </si>
  <si>
    <t>Налог (дивиденды) Наименование: НМТП ао, ISIN: RU0009084446, Дата фиксации: 13-JUL-26, Количество: 600 шт., Валюта:RUB</t>
  </si>
  <si>
    <t>Выплата доходов по корпоративным действиям Тип КД: Выплата дивидендов, Наименование: НМТП ао, ISIN: RU0009084446, Референс КД: 1</t>
  </si>
  <si>
    <t>Налог (дивиденды) Наименование: Сургнфгз-п, ISIN: RU0009029524, Дата фиксации: 16-JUL-26, Количество: 340 шт., Валюта:RUB</t>
  </si>
  <si>
    <t>Налог (дивиденды) Наименование: Сбербанк-п, ISIN: RU0009029557, Дата фиксации: 20-JUL-26, Количество: 141 шт., Валюта:RUB</t>
  </si>
  <si>
    <t>Выплата доходов по корпоративным действиям Тип КД: Выплата дивидендов, Наименование: Сбербанк-п, ISIN: RU0009029557, Референс КД</t>
  </si>
  <si>
    <t>Выплата доходов по корпоративным действиям Тип КД: Выплата дивидендов, Наименование: Транснф ап, ISIN: RU0009091573, Референс КД</t>
  </si>
  <si>
    <t>Выплата доходов по корпоративным действиям Тип КД: Выплата дохода по облигациям, Наименование: СФО ТБ-8 об01, ISIN: RU000A10F397</t>
  </si>
  <si>
    <t>Остаток:</t>
  </si>
  <si>
    <t>Кол.</t>
  </si>
  <si>
    <t>Дивиденд</t>
  </si>
  <si>
    <t>Цена отсечки</t>
  </si>
  <si>
    <t>Цена покупки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</si>
  <si>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</si>
  <si>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</si>
  <si>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</si>
  <si>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</si>
  <si>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Купон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</si>
  <si>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</si>
  <si>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</si>
  <si>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</si>
  <si>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</si>
  <si>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</si>
  <si>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</si>
  <si>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</si>
  <si>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</si>
  <si>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</si>
  <si>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</si>
  <si>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</si>
  <si>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</si>
  <si>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</si>
  <si>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</si>
  <si>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</si>
  <si>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</si>
  <si>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TMOS ETF</t>
  </si>
  <si>
    <t>TLCB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</si>
</sst>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EDD3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/>
      <c r="P1" s="18" t="s">
        <v>14</v>
      </c>
      <c r="Q1" s="18" t="s">
        <v>15</v>
      </c>
      <c r="R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2" t="s">
        <v>21</v>
      </c>
      <c r="F2" s="7" t="n">
        <v>141</v>
      </c>
      <c r="G2" s="6" t="n">
        <v>278.91</v>
      </c>
      <c r="H2" s="17" t="n">
        <v>0</v>
      </c>
      <c r="I2" s="6" t="n">
        <v>0</v>
      </c>
      <c r="J2" s="16"/>
      <c r="K2" s="6" t="s">
        <f>=F2*G2*Портфель!$R$13</f>
      </c>
      <c r="L2" s="9" t="n">
        <v>0.0574</v>
      </c>
      <c r="M2" s="6" t="n">
        <v>300.69</v>
      </c>
      <c r="N2" s="17" t="n">
        <v>16.76</v>
      </c>
      <c r="O2" s="16"/>
      <c r="P2" s="16" t="s">
        <v>22</v>
      </c>
      <c r="Q2" s="17" t="n">
        <v>0.234375</v>
      </c>
      <c r="R2" s="6" t="s">
        <f>=Q2/$Q$13</f>
      </c>
    </row>
    <row collapsed="false" customFormat="false" customHeight="false" hidden="false" ht="12.1" outlineLevel="0" r="3">
      <c r="A3" s="16" t="s">
        <v>23</v>
      </c>
      <c r="B3" s="16" t="s">
        <v>18</v>
      </c>
      <c r="C3" s="16" t="s">
        <v>24</v>
      </c>
      <c r="D3" s="16" t="s">
        <v>20</v>
      </c>
      <c r="E3" s="2" t="s">
        <v>25</v>
      </c>
      <c r="F3" s="7" t="n">
        <v>28</v>
      </c>
      <c r="G3" s="6" t="n">
        <v>1041</v>
      </c>
      <c r="H3" s="17" t="n">
        <v>0</v>
      </c>
      <c r="I3" s="6" t="n">
        <v>0</v>
      </c>
      <c r="J3" s="16"/>
      <c r="K3" s="6" t="s">
        <f>=F3*G3*Портфель!$R$13</f>
      </c>
      <c r="L3" s="9" t="n">
        <v>-0.0228</v>
      </c>
      <c r="M3" s="6" t="n">
        <v>1272.09</v>
      </c>
      <c r="N3" s="17" t="n">
        <v>12.42</v>
      </c>
      <c r="O3" s="16"/>
      <c r="P3" s="16" t="s">
        <v>26</v>
      </c>
      <c r="Q3" s="17" t="n">
        <v>27.97</v>
      </c>
      <c r="R3" s="6" t="s">
        <f>=Q3/$Q$13</f>
      </c>
    </row>
    <row collapsed="false" customFormat="false" customHeight="false" hidden="false" ht="12.1" outlineLevel="0" r="4">
      <c r="A4" s="16" t="s">
        <v>27</v>
      </c>
      <c r="B4" s="16" t="s">
        <v>18</v>
      </c>
      <c r="C4" s="16" t="s">
        <v>28</v>
      </c>
      <c r="D4" s="16" t="s">
        <v>20</v>
      </c>
      <c r="E4" s="2" t="s">
        <v>29</v>
      </c>
      <c r="F4" s="7" t="n">
        <v>270</v>
      </c>
      <c r="G4" s="6" t="n">
        <v>89.01</v>
      </c>
      <c r="H4" s="17" t="n">
        <v>0</v>
      </c>
      <c r="I4" s="6" t="n">
        <v>0</v>
      </c>
      <c r="J4" s="16"/>
      <c r="K4" s="6" t="s">
        <f>=F4*G4*Портфель!$R$13</f>
      </c>
      <c r="L4" s="9" t="n">
        <v>-0.2839</v>
      </c>
      <c r="M4" s="6" t="n">
        <v>123.52</v>
      </c>
      <c r="N4" s="17" t="n">
        <v>10.24</v>
      </c>
      <c r="O4" s="16"/>
      <c r="P4" s="16" t="s">
        <v>30</v>
      </c>
      <c r="Q4" s="17" t="n">
        <v>60.218294172595</v>
      </c>
      <c r="R4" s="6" t="s">
        <f>=Q4/$Q$13</f>
      </c>
    </row>
    <row collapsed="false" customFormat="false" customHeight="false" hidden="false" ht="12.1" outlineLevel="0" r="5">
      <c r="A5" s="16" t="s">
        <v>31</v>
      </c>
      <c r="B5" s="16" t="s">
        <v>18</v>
      </c>
      <c r="C5" s="16" t="s">
        <v>32</v>
      </c>
      <c r="D5" s="16" t="s">
        <v>20</v>
      </c>
      <c r="E5" s="2" t="s">
        <v>33</v>
      </c>
      <c r="F5" s="7" t="n">
        <v>180</v>
      </c>
      <c r="G5" s="6" t="n">
        <v>121.64</v>
      </c>
      <c r="H5" s="17" t="n">
        <v>0</v>
      </c>
      <c r="I5" s="6" t="n">
        <v>0</v>
      </c>
      <c r="J5" s="16"/>
      <c r="K5" s="6" t="s">
        <f>=F5*G5*Портфель!$R$13</f>
      </c>
      <c r="L5" s="9" t="n">
        <v>-0.0157</v>
      </c>
      <c r="M5" s="6" t="n">
        <v>123.57</v>
      </c>
      <c r="N5" s="17" t="n">
        <v>9.33</v>
      </c>
      <c r="O5" s="16"/>
      <c r="P5" s="16" t="s">
        <v>34</v>
      </c>
      <c r="Q5" s="17" t="n">
        <v>103.1075</v>
      </c>
      <c r="R5" s="6" t="s">
        <f>=Q5/$Q$13</f>
      </c>
    </row>
    <row collapsed="false" customFormat="false" customHeight="false" hidden="false" ht="12.1" outlineLevel="0" r="6">
      <c r="A6" s="16" t="s">
        <v>35</v>
      </c>
      <c r="B6" s="16" t="s">
        <v>18</v>
      </c>
      <c r="C6" s="16" t="s">
        <v>36</v>
      </c>
      <c r="D6" s="16" t="s">
        <v>20</v>
      </c>
      <c r="E6" s="2" t="s">
        <v>37</v>
      </c>
      <c r="F6" s="7" t="n">
        <v>8</v>
      </c>
      <c r="G6" s="6" t="n">
        <v>2050</v>
      </c>
      <c r="H6" s="17" t="n">
        <v>0</v>
      </c>
      <c r="I6" s="6" t="n">
        <v>0</v>
      </c>
      <c r="J6" s="16"/>
      <c r="K6" s="6" t="s">
        <f>=F6*G6*Портфель!$R$13</f>
      </c>
      <c r="L6" s="9" t="n">
        <v>-0.0201</v>
      </c>
      <c r="M6" s="6" t="n">
        <v>2714.62</v>
      </c>
      <c r="N6" s="17" t="n">
        <v>6.99</v>
      </c>
      <c r="O6" s="16"/>
      <c r="P6" s="16" t="s">
        <v>38</v>
      </c>
      <c r="Q6" s="17" t="n">
        <v>12.4175</v>
      </c>
      <c r="R6" s="6" t="s">
        <f>=Q6/$Q$13</f>
      </c>
    </row>
    <row collapsed="false" customFormat="false" customHeight="false" hidden="false" ht="12.1" outlineLevel="0" r="7">
      <c r="A7" s="16" t="s">
        <v>39</v>
      </c>
      <c r="B7" s="16" t="s">
        <v>18</v>
      </c>
      <c r="C7" s="16" t="s">
        <v>40</v>
      </c>
      <c r="D7" s="16" t="s">
        <v>20</v>
      </c>
      <c r="E7" s="2" t="s">
        <v>41</v>
      </c>
      <c r="F7" s="7" t="n">
        <v>340</v>
      </c>
      <c r="G7" s="6" t="n">
        <v>42.895</v>
      </c>
      <c r="H7" s="17" t="n">
        <v>0</v>
      </c>
      <c r="I7" s="6" t="n">
        <v>0</v>
      </c>
      <c r="J7" s="16"/>
      <c r="K7" s="6" t="s">
        <f>=F7*G7*Портфель!$R$13</f>
      </c>
      <c r="L7" s="9" t="n">
        <v>0.0132</v>
      </c>
      <c r="M7" s="6" t="n">
        <v>48.13</v>
      </c>
      <c r="N7" s="17" t="n">
        <v>6.21</v>
      </c>
      <c r="O7" s="16"/>
      <c r="P7" s="16" t="s">
        <v>42</v>
      </c>
      <c r="Q7" s="17" t="n">
        <v>96.7538</v>
      </c>
      <c r="R7" s="6" t="s">
        <f>=Q7/$Q$13</f>
      </c>
    </row>
    <row collapsed="false" customFormat="false" customHeight="false" hidden="false" ht="12.1" outlineLevel="0" r="8">
      <c r="A8" s="16" t="s">
        <v>43</v>
      </c>
      <c r="B8" s="16" t="s">
        <v>18</v>
      </c>
      <c r="C8" s="16" t="s">
        <v>44</v>
      </c>
      <c r="D8" s="16" t="s">
        <v>20</v>
      </c>
      <c r="E8" s="2" t="s">
        <v>45</v>
      </c>
      <c r="F8" s="7" t="n">
        <v>30</v>
      </c>
      <c r="G8" s="6" t="n">
        <v>267.56</v>
      </c>
      <c r="H8" s="17" t="n">
        <v>0</v>
      </c>
      <c r="I8" s="6" t="n">
        <v>0</v>
      </c>
      <c r="J8" s="16"/>
      <c r="K8" s="6" t="s">
        <f>=F8*G8*Портфель!$R$13</f>
      </c>
      <c r="L8" s="9" t="n">
        <v>-0.0643</v>
      </c>
      <c r="M8" s="6" t="n">
        <v>309.43</v>
      </c>
      <c r="N8" s="17" t="n">
        <v>3.42</v>
      </c>
      <c r="O8" s="16"/>
      <c r="P8" s="16" t="s">
        <v>46</v>
      </c>
      <c r="Q8" s="17" t="n">
        <v>113.2133</v>
      </c>
      <c r="R8" s="6" t="s">
        <f>=Q8/$Q$13</f>
      </c>
    </row>
    <row collapsed="false" customFormat="false" customHeight="false" hidden="false" ht="12.1" outlineLevel="0" r="9">
      <c r="A9" s="16" t="s">
        <v>47</v>
      </c>
      <c r="B9" s="16" t="s">
        <v>18</v>
      </c>
      <c r="C9" s="16" t="s">
        <v>48</v>
      </c>
      <c r="D9" s="16" t="s">
        <v>20</v>
      </c>
      <c r="E9" s="2" t="s">
        <v>49</v>
      </c>
      <c r="F9" s="7" t="n">
        <v>600</v>
      </c>
      <c r="G9" s="6" t="n">
        <v>7.04</v>
      </c>
      <c r="H9" s="17" t="n">
        <v>0</v>
      </c>
      <c r="I9" s="6" t="n">
        <v>0</v>
      </c>
      <c r="J9" s="16"/>
      <c r="K9" s="6" t="s">
        <f>=F9*G9*Портфель!$R$13</f>
      </c>
      <c r="L9" s="9" t="n">
        <v>-0.0744</v>
      </c>
      <c r="M9" s="6" t="n">
        <v>8.83</v>
      </c>
      <c r="N9" s="17" t="n">
        <v>1.8</v>
      </c>
      <c r="O9" s="16"/>
      <c r="P9" s="16" t="s">
        <v>50</v>
      </c>
      <c r="Q9" s="17" t="n">
        <v>11711</v>
      </c>
      <c r="R9" s="6" t="s">
        <f>=Q9/$Q$13</f>
      </c>
    </row>
    <row collapsed="false" customFormat="false" customHeight="false" hidden="false" ht="12.1" outlineLevel="0" r="10">
      <c r="A10" s="16" t="s">
        <v>51</v>
      </c>
      <c r="B10" s="16" t="s">
        <v>18</v>
      </c>
      <c r="C10" s="16" t="s">
        <v>52</v>
      </c>
      <c r="D10" s="16" t="s">
        <v>20</v>
      </c>
      <c r="E10" s="2" t="s">
        <v>53</v>
      </c>
      <c r="F10" s="7" t="n">
        <v>10</v>
      </c>
      <c r="G10" s="6" t="n">
        <v>343.35</v>
      </c>
      <c r="H10" s="17" t="n">
        <v>0</v>
      </c>
      <c r="I10" s="6" t="n">
        <v>0</v>
      </c>
      <c r="J10" s="16"/>
      <c r="K10" s="6" t="s">
        <f>=F10*G10*Портфель!$R$13</f>
      </c>
      <c r="L10" s="9" t="n">
        <v>0.0676</v>
      </c>
      <c r="M10" s="6" t="n">
        <v>358.02</v>
      </c>
      <c r="N10" s="17" t="n">
        <v>1.46</v>
      </c>
      <c r="O10" s="16"/>
      <c r="P10" s="16" t="s">
        <v>54</v>
      </c>
      <c r="Q10" s="17" t="n">
        <v>10.6786</v>
      </c>
      <c r="R10" s="6" t="s">
        <f>=Q10/$Q$13</f>
      </c>
    </row>
    <row collapsed="false" customFormat="false" customHeight="false" hidden="false" ht="12.1" outlineLevel="0" r="11">
      <c r="A11" s="16" t="s">
        <v>55</v>
      </c>
      <c r="B11" s="16" t="s">
        <v>18</v>
      </c>
      <c r="C11" s="16" t="s">
        <v>56</v>
      </c>
      <c r="D11" s="16" t="s">
        <v>20</v>
      </c>
      <c r="E11" s="2" t="s">
        <v>57</v>
      </c>
      <c r="F11" s="7" t="n">
        <v>1000</v>
      </c>
      <c r="G11" s="6" t="n">
        <v>1.663</v>
      </c>
      <c r="H11" s="17" t="n">
        <v>0</v>
      </c>
      <c r="I11" s="6" t="n">
        <v>0</v>
      </c>
      <c r="J11" s="16"/>
      <c r="K11" s="6" t="s">
        <f>=F11*G11*Портфель!$R$13</f>
      </c>
      <c r="L11" s="9" t="n">
        <v>-0.0646</v>
      </c>
      <c r="M11" s="6" t="n">
        <v>1.97</v>
      </c>
      <c r="N11" s="17" t="n">
        <v>0.71</v>
      </c>
      <c r="O11" s="16"/>
      <c r="P11" s="16" t="s">
        <v>58</v>
      </c>
      <c r="Q11" s="17" t="n">
        <v>0.44</v>
      </c>
      <c r="R11" s="6" t="s">
        <f>=Q11/$Q$13</f>
      </c>
    </row>
    <row collapsed="false" customFormat="false" customHeight="false" hidden="false" ht="12.1" outlineLevel="0" r="12">
      <c r="A12" s="16"/>
      <c r="B12" s="16"/>
      <c r="C12" s="16"/>
      <c r="D12" s="16"/>
      <c r="E12" s="16"/>
      <c r="F12" s="7"/>
      <c r="G12" s="6"/>
      <c r="H12" s="4"/>
      <c r="I12" s="4" t="s">
        <v>59</v>
      </c>
      <c r="J12" s="4"/>
      <c r="K12" s="5" t="s">
        <f>=SUM(K2:K11)</f>
      </c>
      <c r="L12" s="4"/>
      <c r="M12" s="4"/>
      <c r="N12" s="10" t="s">
        <f>=K12/K28</f>
      </c>
      <c r="O12" s="16"/>
      <c r="P12" s="16" t="s">
        <v>60</v>
      </c>
      <c r="Q12" s="17" t="n">
        <v>0.1881</v>
      </c>
      <c r="R12" s="6" t="s">
        <f>=Q12/$Q$13</f>
      </c>
    </row>
    <row collapsed="false" customFormat="false" customHeight="false" hidden="false" ht="12.1" outlineLevel="0" r="13">
      <c r="A13" s="16" t="s">
        <v>61</v>
      </c>
      <c r="B13" s="16" t="s">
        <v>62</v>
      </c>
      <c r="C13" s="16" t="s">
        <v>63</v>
      </c>
      <c r="D13" s="16" t="s">
        <v>20</v>
      </c>
      <c r="E13" s="2" t="s">
        <v>64</v>
      </c>
      <c r="F13" s="7" t="n">
        <v>15</v>
      </c>
      <c r="G13" s="6" t="n">
        <v>83.585</v>
      </c>
      <c r="H13" s="17" t="n">
        <v>1000</v>
      </c>
      <c r="I13" s="6" t="n">
        <v>27.52</v>
      </c>
      <c r="J13" s="16" t="s">
        <v>65</v>
      </c>
      <c r="K13" s="6" t="s">
        <f>=F13*((G13/100*H13)*Портфель!$R$13 + I13*Портфель!$R$13) </f>
      </c>
      <c r="L13" s="9" t="n">
        <v>0.0216</v>
      </c>
      <c r="M13" s="6" t="n">
        <v>899.71</v>
      </c>
      <c r="N13" s="17" t="n">
        <v>5.52</v>
      </c>
      <c r="O13" s="16"/>
      <c r="P13" s="16" t="s">
        <v>20</v>
      </c>
      <c r="Q13" s="17" t="n">
        <v>1</v>
      </c>
      <c r="R13" s="6" t="s">
        <f>=Q13/$Q$13</f>
      </c>
    </row>
    <row collapsed="false" customFormat="false" customHeight="false" hidden="false" ht="12.1" outlineLevel="0" r="14">
      <c r="A14" s="16" t="s">
        <v>66</v>
      </c>
      <c r="B14" s="16" t="s">
        <v>62</v>
      </c>
      <c r="C14" s="16" t="s">
        <v>67</v>
      </c>
      <c r="D14" s="16" t="s">
        <v>20</v>
      </c>
      <c r="E14" s="2" t="s">
        <v>68</v>
      </c>
      <c r="F14" s="7" t="n">
        <v>14</v>
      </c>
      <c r="G14" s="6" t="n">
        <v>83.51</v>
      </c>
      <c r="H14" s="17" t="n">
        <v>1000</v>
      </c>
      <c r="I14" s="6" t="n">
        <v>25.17</v>
      </c>
      <c r="J14" s="16" t="s">
        <v>69</v>
      </c>
      <c r="K14" s="6" t="s">
        <f>=F14*((G14/100*H14)*Портфель!$R$13 + I14*Портфель!$R$13) </f>
      </c>
      <c r="L14" s="9" t="n">
        <v>-0.0044</v>
      </c>
      <c r="M14" s="6" t="n">
        <v>911.91</v>
      </c>
      <c r="N14" s="17" t="n">
        <v>5.13</v>
      </c>
      <c r="O14" s="16"/>
      <c r="P14" s="16" t="s">
        <v>70</v>
      </c>
      <c r="Q14" s="17" t="n">
        <v>170.5</v>
      </c>
      <c r="R14" s="6" t="s">
        <f>=Q14/$Q$13</f>
      </c>
    </row>
    <row collapsed="false" customFormat="false" customHeight="false" hidden="false" ht="12.1" outlineLevel="0" r="15">
      <c r="A15" s="16" t="s">
        <v>71</v>
      </c>
      <c r="B15" s="16" t="s">
        <v>62</v>
      </c>
      <c r="C15" s="16" t="s">
        <v>72</v>
      </c>
      <c r="D15" s="16" t="s">
        <v>20</v>
      </c>
      <c r="E15" s="2" t="s">
        <v>73</v>
      </c>
      <c r="F15" s="7" t="n">
        <v>10</v>
      </c>
      <c r="G15" s="6" t="n">
        <v>100.83</v>
      </c>
      <c r="H15" s="17" t="n">
        <v>1000</v>
      </c>
      <c r="I15" s="6" t="n">
        <v>8.25</v>
      </c>
      <c r="J15" s="16" t="s">
        <v>74</v>
      </c>
      <c r="K15" s="6" t="s">
        <f>=F15*((G15/100*H15)*Портфель!$R$13 + I15*Портфель!$R$13) </f>
      </c>
      <c r="L15" s="9" t="n">
        <v>0.102</v>
      </c>
      <c r="M15" s="6" t="n">
        <v>1011.98</v>
      </c>
      <c r="N15" s="17" t="n">
        <v>4.33</v>
      </c>
      <c r="O15" s="16"/>
      <c r="P15" s="16" t="s">
        <v>75</v>
      </c>
      <c r="Q15" s="17" t="n">
        <v>1.81</v>
      </c>
      <c r="R15" s="6" t="s">
        <f>=Q15/$Q$13</f>
      </c>
    </row>
    <row collapsed="false" customFormat="false" customHeight="false" hidden="false" ht="12.1" outlineLevel="0" r="16">
      <c r="A16" s="16" t="s">
        <v>76</v>
      </c>
      <c r="B16" s="16" t="s">
        <v>62</v>
      </c>
      <c r="C16" s="16" t="s">
        <v>77</v>
      </c>
      <c r="D16" s="16" t="s">
        <v>20</v>
      </c>
      <c r="E16" s="2" t="s">
        <v>78</v>
      </c>
      <c r="F16" s="7" t="n">
        <v>11</v>
      </c>
      <c r="G16" s="6" t="n">
        <v>87.327</v>
      </c>
      <c r="H16" s="17" t="n">
        <v>1000</v>
      </c>
      <c r="I16" s="6" t="n">
        <v>41.67</v>
      </c>
      <c r="J16" s="16" t="s">
        <v>79</v>
      </c>
      <c r="K16" s="6" t="s">
        <f>=F16*((G16/100*H16)*Портфель!$R$13 + I16*Портфель!$R$13) </f>
      </c>
      <c r="L16" s="9" t="n">
        <v>0.0271</v>
      </c>
      <c r="M16" s="6" t="n">
        <v>950.14</v>
      </c>
      <c r="N16" s="17" t="n">
        <v>4.29</v>
      </c>
      <c r="O16" s="16"/>
      <c r="P16" s="16" t="s">
        <v>80</v>
      </c>
      <c r="Q16" s="17" t="n">
        <v>2.11125</v>
      </c>
      <c r="R16" s="6" t="s">
        <f>=Q16/$Q$13</f>
      </c>
    </row>
    <row collapsed="false" customFormat="false" customHeight="false" hidden="false" ht="12.1" outlineLevel="0" r="17">
      <c r="A17" s="16" t="s">
        <v>81</v>
      </c>
      <c r="B17" s="16" t="s">
        <v>62</v>
      </c>
      <c r="C17" s="16" t="s">
        <v>82</v>
      </c>
      <c r="D17" s="16" t="s">
        <v>20</v>
      </c>
      <c r="E17" s="2" t="s">
        <v>83</v>
      </c>
      <c r="F17" s="7" t="n">
        <v>7</v>
      </c>
      <c r="G17" s="6" t="n">
        <v>96.79</v>
      </c>
      <c r="H17" s="17" t="n">
        <v>1000</v>
      </c>
      <c r="I17" s="6" t="n">
        <v>6.66</v>
      </c>
      <c r="J17" s="16" t="s">
        <v>84</v>
      </c>
      <c r="K17" s="6" t="s">
        <f>=F17*((G17/100*H17)*Портфель!$R$13 + I17*Портфель!$R$13) </f>
      </c>
      <c r="L17" s="9" t="n">
        <v>0.0641</v>
      </c>
      <c r="M17" s="6" t="n">
        <v>978.81</v>
      </c>
      <c r="N17" s="17" t="n">
        <v>2.91</v>
      </c>
      <c r="O17" s="16"/>
      <c r="P17" s="16" t="s">
        <v>85</v>
      </c>
      <c r="Q17" s="17" t="n">
        <v>83.8058</v>
      </c>
      <c r="R17" s="6" t="s">
        <f>=Q17/$Q$13</f>
      </c>
    </row>
    <row collapsed="false" customFormat="false" customHeight="false" hidden="false" ht="12.1" outlineLevel="0" r="18">
      <c r="A18" s="16" t="s">
        <v>86</v>
      </c>
      <c r="B18" s="16" t="s">
        <v>62</v>
      </c>
      <c r="C18" s="16" t="s">
        <v>87</v>
      </c>
      <c r="D18" s="16" t="s">
        <v>20</v>
      </c>
      <c r="E18" s="2" t="s">
        <v>88</v>
      </c>
      <c r="F18" s="7" t="n">
        <v>5</v>
      </c>
      <c r="G18" s="6" t="n">
        <v>100</v>
      </c>
      <c r="H18" s="17" t="n">
        <v>1000</v>
      </c>
      <c r="I18" s="6" t="n">
        <v>12.05</v>
      </c>
      <c r="J18" s="16" t="s">
        <v>89</v>
      </c>
      <c r="K18" s="6" t="s">
        <f>=F18*((G18/100*H18)*Портфель!$R$13 + I18*Портфель!$R$13) </f>
      </c>
      <c r="L18" s="9" t="n">
        <v>0.1359</v>
      </c>
      <c r="M18" s="6" t="n">
        <v>995.58</v>
      </c>
      <c r="N18" s="17" t="n">
        <v>2.16</v>
      </c>
      <c r="O18" s="16"/>
      <c r="P18" s="16"/>
      <c r="Q18" s="17"/>
      <c r="R18" s="17"/>
    </row>
    <row collapsed="false" customFormat="false" customHeight="false" hidden="false" ht="12.1" outlineLevel="0" r="19">
      <c r="A19" s="16" t="s">
        <v>90</v>
      </c>
      <c r="B19" s="16" t="s">
        <v>62</v>
      </c>
      <c r="C19" s="16" t="s">
        <v>91</v>
      </c>
      <c r="D19" s="16" t="s">
        <v>20</v>
      </c>
      <c r="E19" s="2" t="s">
        <v>88</v>
      </c>
      <c r="F19" s="7" t="n">
        <v>5</v>
      </c>
      <c r="G19" s="6" t="n">
        <v>100</v>
      </c>
      <c r="H19" s="17" t="n">
        <v>1000</v>
      </c>
      <c r="I19" s="6" t="n">
        <v>4.82</v>
      </c>
      <c r="J19" s="16" t="s">
        <v>92</v>
      </c>
      <c r="K19" s="6" t="s">
        <f>=F19*((G19/100*H19)*Портфель!$R$13 + I19*Портфель!$R$13) </f>
      </c>
      <c r="L19" s="9" t="n">
        <v>0.0369</v>
      </c>
      <c r="M19" s="6" t="n">
        <v>1000</v>
      </c>
      <c r="N19" s="17" t="n">
        <v>2.14</v>
      </c>
      <c r="O19" s="16"/>
      <c r="P19" s="16"/>
      <c r="Q19" s="17"/>
      <c r="R19" s="17"/>
    </row>
    <row collapsed="false" customFormat="false" customHeight="false" hidden="false" ht="12.1" outlineLevel="0" r="20">
      <c r="A20" s="16" t="s">
        <v>93</v>
      </c>
      <c r="B20" s="16" t="s">
        <v>62</v>
      </c>
      <c r="C20" s="16" t="s">
        <v>94</v>
      </c>
      <c r="D20" s="16" t="s">
        <v>20</v>
      </c>
      <c r="E20" s="2" t="s">
        <v>88</v>
      </c>
      <c r="F20" s="7" t="n">
        <v>5</v>
      </c>
      <c r="G20" s="6" t="n">
        <v>88.004</v>
      </c>
      <c r="H20" s="17" t="n">
        <v>1000</v>
      </c>
      <c r="I20" s="6" t="n">
        <v>41.67</v>
      </c>
      <c r="J20" s="16" t="s">
        <v>95</v>
      </c>
      <c r="K20" s="6" t="s">
        <f>=F20*((G20/100*H20)*Портфель!$R$13 + I20*Портфель!$R$13) </f>
      </c>
      <c r="L20" s="9" t="n">
        <v>-0.0227</v>
      </c>
      <c r="M20" s="6" t="n">
        <v>942.1</v>
      </c>
      <c r="N20" s="17" t="n">
        <v>1.96</v>
      </c>
      <c r="O20" s="16"/>
      <c r="P20" s="16"/>
      <c r="Q20" s="17"/>
      <c r="R20" s="17"/>
    </row>
    <row collapsed="false" customFormat="false" customHeight="false" hidden="false" ht="12.1" outlineLevel="0" r="21">
      <c r="A21" s="16" t="s">
        <v>96</v>
      </c>
      <c r="B21" s="16" t="s">
        <v>62</v>
      </c>
      <c r="C21" s="16" t="s">
        <v>97</v>
      </c>
      <c r="D21" s="16" t="s">
        <v>20</v>
      </c>
      <c r="E21" s="2" t="s">
        <v>98</v>
      </c>
      <c r="F21" s="7" t="n">
        <v>2</v>
      </c>
      <c r="G21" s="6" t="n">
        <v>88.599</v>
      </c>
      <c r="H21" s="17" t="n">
        <v>1000</v>
      </c>
      <c r="I21" s="6" t="n">
        <v>40.07</v>
      </c>
      <c r="J21" s="16" t="s">
        <v>99</v>
      </c>
      <c r="K21" s="6" t="s">
        <f>=F21*((G21/100*H21)*Портфель!$R$13 + I21*Портфель!$R$13) </f>
      </c>
      <c r="L21" s="9" t="n">
        <v>0.0242</v>
      </c>
      <c r="M21" s="6" t="n">
        <v>968.58</v>
      </c>
      <c r="N21" s="17" t="n">
        <v>0.79</v>
      </c>
      <c r="O21" s="16"/>
      <c r="P21" s="16"/>
      <c r="Q21" s="17"/>
      <c r="R21" s="17"/>
    </row>
    <row collapsed="false" customFormat="false" customHeight="false" hidden="false" ht="12.1" outlineLevel="0" r="22">
      <c r="A22" s="16" t="s">
        <v>100</v>
      </c>
      <c r="B22" s="16" t="s">
        <v>62</v>
      </c>
      <c r="C22" s="16" t="s">
        <v>101</v>
      </c>
      <c r="D22" s="16" t="s">
        <v>20</v>
      </c>
      <c r="E22" s="2" t="s">
        <v>98</v>
      </c>
      <c r="F22" s="7" t="n">
        <v>2</v>
      </c>
      <c r="G22" s="6" t="n">
        <v>70.843</v>
      </c>
      <c r="H22" s="17" t="n">
        <v>1000</v>
      </c>
      <c r="I22" s="6" t="n">
        <v>20.14</v>
      </c>
      <c r="J22" s="16" t="s">
        <v>102</v>
      </c>
      <c r="K22" s="6" t="s">
        <f>=F22*((G22/100*H22)*Портфель!$R$13 + I22*Портфель!$R$13) </f>
      </c>
      <c r="L22" s="9" t="n">
        <v>-0.009</v>
      </c>
      <c r="M22" s="6" t="n">
        <v>784.1</v>
      </c>
      <c r="N22" s="17" t="n">
        <v>0.62</v>
      </c>
      <c r="O22" s="16"/>
      <c r="P22" s="16"/>
      <c r="Q22" s="17"/>
      <c r="R22" s="17"/>
    </row>
    <row collapsed="false" customFormat="false" customHeight="false" hidden="false" ht="12.1" outlineLevel="0" r="23">
      <c r="A23" s="16" t="s">
        <v>103</v>
      </c>
      <c r="B23" s="16" t="s">
        <v>62</v>
      </c>
      <c r="C23" s="16" t="s">
        <v>104</v>
      </c>
      <c r="D23" s="16" t="s">
        <v>20</v>
      </c>
      <c r="E23" s="2" t="s">
        <v>98</v>
      </c>
      <c r="F23" s="7" t="n">
        <v>2</v>
      </c>
      <c r="G23" s="6" t="n">
        <v>54.063</v>
      </c>
      <c r="H23" s="17" t="n">
        <v>1000</v>
      </c>
      <c r="I23" s="6" t="n">
        <v>14.59</v>
      </c>
      <c r="J23" s="16" t="s">
        <v>105</v>
      </c>
      <c r="K23" s="6" t="s">
        <f>=F23*((G23/100*H23)*Портфель!$R$13 + I23*Портфель!$R$13) </f>
      </c>
      <c r="L23" s="9" t="n">
        <v>-0.0028</v>
      </c>
      <c r="M23" s="6" t="n">
        <v>574.29</v>
      </c>
      <c r="N23" s="17" t="n">
        <v>0.47</v>
      </c>
      <c r="O23" s="16"/>
      <c r="P23" s="16"/>
      <c r="Q23" s="17"/>
      <c r="R23" s="17"/>
    </row>
    <row collapsed="false" customFormat="false" customHeight="false" hidden="false" ht="12.1" outlineLevel="0" r="24">
      <c r="A24" s="16" t="s">
        <v>106</v>
      </c>
      <c r="B24" s="16" t="s">
        <v>62</v>
      </c>
      <c r="C24" s="16" t="s">
        <v>107</v>
      </c>
      <c r="D24" s="16" t="s">
        <v>20</v>
      </c>
      <c r="E24" s="2" t="s">
        <v>108</v>
      </c>
      <c r="F24" s="7" t="n">
        <v>1</v>
      </c>
      <c r="G24" s="6" t="n">
        <v>59.45</v>
      </c>
      <c r="H24" s="17" t="n">
        <v>1000</v>
      </c>
      <c r="I24" s="6" t="n">
        <v>0.96</v>
      </c>
      <c r="J24" s="16" t="s">
        <v>109</v>
      </c>
      <c r="K24" s="6" t="s">
        <f>=F24*((G24/100*H24)*Портфель!$R$13 + I24*Портфель!$R$13) </f>
      </c>
      <c r="L24" s="9" t="n">
        <v>0.0141</v>
      </c>
      <c r="M24" s="6" t="n">
        <v>656.69</v>
      </c>
      <c r="N24" s="17" t="n">
        <v>0.25</v>
      </c>
      <c r="O24" s="16"/>
      <c r="P24" s="16"/>
      <c r="Q24" s="17"/>
      <c r="R24" s="17"/>
    </row>
    <row collapsed="false" customFormat="false" customHeight="false" hidden="false" ht="12.1" outlineLevel="0" r="25">
      <c r="A25" s="16"/>
      <c r="B25" s="16"/>
      <c r="C25" s="16"/>
      <c r="D25" s="16"/>
      <c r="E25" s="16"/>
      <c r="F25" s="7"/>
      <c r="G25" s="6"/>
      <c r="H25" s="4"/>
      <c r="I25" s="4" t="s">
        <v>110</v>
      </c>
      <c r="J25" s="4"/>
      <c r="K25" s="5" t="s">
        <f>=SUM(K13:K24)</f>
      </c>
      <c r="L25" s="4"/>
      <c r="M25" s="4"/>
      <c r="N25" s="10" t="s">
        <f>=K25/K28</f>
      </c>
      <c r="O25" s="16"/>
      <c r="P25" s="16"/>
      <c r="Q25" s="17"/>
      <c r="R25" s="17"/>
    </row>
    <row collapsed="false" customFormat="false" customHeight="false" hidden="false" ht="12.1" outlineLevel="0" r="26">
      <c r="A26" s="16" t="s">
        <v>20</v>
      </c>
      <c r="B26" s="16" t="s">
        <v>3</v>
      </c>
      <c r="C26" s="16" t="s">
        <v>111</v>
      </c>
      <c r="D26" s="16" t="s">
        <v>20</v>
      </c>
      <c r="E26" s="16"/>
      <c r="F26" s="7" t="n">
        <v>180.37</v>
      </c>
      <c r="G26" s="6" t="n">
        <v>1</v>
      </c>
      <c r="H26" s="17" t="n">
        <v>0</v>
      </c>
      <c r="I26" s="6" t="n">
        <v>0</v>
      </c>
      <c r="J26" s="16"/>
      <c r="K26" s="6" t="s">
        <f>=F26*G26</f>
      </c>
      <c r="L26" s="17"/>
      <c r="M26" s="6"/>
      <c r="N26" s="17"/>
      <c r="O26" s="16"/>
      <c r="P26" s="16"/>
      <c r="Q26" s="17"/>
      <c r="R26" s="17"/>
    </row>
    <row collapsed="false" customFormat="false" customHeight="false" hidden="false" ht="12.1" outlineLevel="0" r="27">
      <c r="A27" s="16"/>
      <c r="B27" s="16"/>
      <c r="C27" s="16"/>
      <c r="D27" s="16"/>
      <c r="E27" s="16"/>
      <c r="F27" s="7"/>
      <c r="G27" s="6"/>
      <c r="H27" s="4"/>
      <c r="I27" s="4" t="s">
        <v>112</v>
      </c>
      <c r="J27" s="4"/>
      <c r="K27" s="5" t="s">
        <f>=SUM(K26:K26)</f>
      </c>
      <c r="L27" s="4"/>
      <c r="M27" s="4"/>
      <c r="N27" s="10" t="s">
        <f>=K27/K28</f>
      </c>
      <c r="O27" s="16"/>
      <c r="P27" s="16"/>
      <c r="Q27" s="17"/>
      <c r="R27" s="17"/>
    </row>
    <row collapsed="false" customFormat="false" customHeight="false" hidden="false" ht="12.1" outlineLevel="0" r="28">
      <c r="A28" s="16"/>
      <c r="B28" s="16"/>
      <c r="C28" s="16"/>
      <c r="D28" s="16"/>
      <c r="E28" s="16"/>
      <c r="F28" s="7"/>
      <c r="G28" s="6"/>
      <c r="H28" s="4"/>
      <c r="I28" s="4" t="s">
        <v>113</v>
      </c>
      <c r="J28" s="4"/>
      <c r="K28" s="5" t="s">
        <f>=K12+K25+K27</f>
      </c>
      <c r="L28" s="17"/>
      <c r="M28" s="6"/>
      <c r="N28" s="17"/>
      <c r="O28" s="16"/>
      <c r="P28" s="16"/>
      <c r="Q28" s="17"/>
      <c r="R28" s="17"/>
    </row>
  </sheetData>
  <mergeCells>
    <mergeCell ref="I12:J12"/>
    <mergeCell ref="I25:J25"/>
    <mergeCell ref="I27:J2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295</v>
      </c>
      <c r="D1" s="38" t="s">
        <v>296</v>
      </c>
      <c r="E1" s="38" t="s">
        <v>280</v>
      </c>
      <c r="F1" s="38" t="s">
        <v>297</v>
      </c>
      <c r="G1" s="38" t="s">
        <v>277</v>
      </c>
      <c r="H1" s="38" t="s">
        <v>298</v>
      </c>
      <c r="I1" s="38" t="s">
        <v>299</v>
      </c>
      <c r="J1" s="38" t="s">
        <v>300</v>
      </c>
      <c r="K1" s="38" t="s">
        <v>301</v>
      </c>
    </row>
    <row collapsed="false" customFormat="false" customHeight="false" hidden="false" ht="12.1" outlineLevel="0" r="2">
      <c r="A2" s="16" t="s">
        <v>179</v>
      </c>
      <c r="B2" s="16" t="s">
        <v>302</v>
      </c>
      <c r="C2" s="41" t="n">
        <v>45768</v>
      </c>
      <c r="D2" s="42" t="n">
        <v>46051</v>
      </c>
      <c r="E2" s="17" t="n">
        <v>6.38</v>
      </c>
      <c r="F2" s="17" t="n">
        <v>6.69</v>
      </c>
      <c r="G2" s="17" t="n">
        <v>3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179</v>
      </c>
      <c r="B3" s="16" t="s">
        <v>302</v>
      </c>
      <c r="C3" s="41" t="n">
        <v>45779</v>
      </c>
      <c r="D3" s="42" t="n">
        <v>46051</v>
      </c>
      <c r="E3" s="17" t="n">
        <v>6.25</v>
      </c>
      <c r="F3" s="17" t="n">
        <v>6.69</v>
      </c>
      <c r="G3" s="17" t="n">
        <v>775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179</v>
      </c>
      <c r="B4" s="16" t="s">
        <v>302</v>
      </c>
      <c r="C4" s="41" t="n">
        <v>45799</v>
      </c>
      <c r="D4" s="42" t="n">
        <v>46051</v>
      </c>
      <c r="E4" s="17" t="n">
        <v>6.09</v>
      </c>
      <c r="F4" s="17" t="n">
        <v>6.69</v>
      </c>
      <c r="G4" s="17" t="n">
        <v>34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180</v>
      </c>
      <c r="B5" s="16" t="s">
        <v>303</v>
      </c>
      <c r="C5" s="41" t="n">
        <v>45838</v>
      </c>
      <c r="D5" s="42" t="n">
        <v>46135</v>
      </c>
      <c r="E5" s="17" t="n">
        <v>9.68</v>
      </c>
      <c r="F5" s="17" t="n">
        <v>10</v>
      </c>
      <c r="G5" s="17" t="n">
        <v>109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114</v>
      </c>
      <c r="B1" s="18" t="s">
        <v>10</v>
      </c>
      <c r="C1" s="18" t="s">
        <v>115</v>
      </c>
      <c r="D1" s="18" t="s">
        <v>116</v>
      </c>
      <c r="E1" s="18" t="s">
        <v>117</v>
      </c>
      <c r="F1" s="18" t="s">
        <v>118</v>
      </c>
      <c r="G1" s="18" t="s">
        <v>119</v>
      </c>
      <c r="H1" s="18" t="s">
        <v>120</v>
      </c>
    </row>
    <row collapsed="false" customFormat="false" customHeight="false" hidden="false" ht="12.1" outlineLevel="0" r="2">
      <c r="A2" s="13" t="n">
        <v>45768</v>
      </c>
      <c r="B2" s="6" t="n">
        <v>10019.33</v>
      </c>
      <c r="C2" s="16" t="s">
        <v>121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45782.598981481</v>
      </c>
      <c r="B3" s="6" t="n">
        <v>8300</v>
      </c>
      <c r="C3" s="16" t="s">
        <v>121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45792.686724537</v>
      </c>
      <c r="B4" s="6" t="n">
        <v>10000</v>
      </c>
      <c r="C4" s="16" t="s">
        <v>121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45793</v>
      </c>
      <c r="B5" s="6" t="n">
        <v>-96</v>
      </c>
      <c r="C5" s="16" t="s">
        <v>122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45798.511689815</v>
      </c>
      <c r="B6" s="6" t="n">
        <v>5000</v>
      </c>
      <c r="C6" s="16" t="s">
        <v>121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45799</v>
      </c>
      <c r="B7" s="6" t="n">
        <v>96</v>
      </c>
      <c r="C7" s="16" t="s">
        <v>123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45803.618090278</v>
      </c>
      <c r="B8" s="6" t="n">
        <v>5000</v>
      </c>
      <c r="C8" s="16" t="s">
        <v>121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45826</v>
      </c>
      <c r="B9" s="6" t="n">
        <v>5000</v>
      </c>
      <c r="C9" s="16" t="s">
        <v>121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45847</v>
      </c>
      <c r="B10" s="6" t="n">
        <v>-2592</v>
      </c>
      <c r="C10" s="16" t="s">
        <v>124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45853.545601852</v>
      </c>
      <c r="B11" s="6" t="n">
        <v>2592</v>
      </c>
      <c r="C11" s="16" t="s">
        <v>125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45855</v>
      </c>
      <c r="B12" s="6" t="n">
        <v>-99</v>
      </c>
      <c r="C12" s="16" t="s">
        <v>126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45855</v>
      </c>
      <c r="B13" s="6" t="n">
        <v>-1700</v>
      </c>
      <c r="C13" s="16" t="s">
        <v>127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45856</v>
      </c>
      <c r="B14" s="6" t="n">
        <v>5000</v>
      </c>
      <c r="C14" s="16" t="s">
        <v>121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45859</v>
      </c>
      <c r="B15" s="6" t="n">
        <v>99</v>
      </c>
      <c r="C15" s="16" t="s">
        <v>123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45866</v>
      </c>
      <c r="B16" s="6" t="n">
        <v>5000</v>
      </c>
      <c r="C16" s="16" t="s">
        <v>121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45870.546840278</v>
      </c>
      <c r="B17" s="6" t="n">
        <v>1700</v>
      </c>
      <c r="C17" s="16" t="s">
        <v>128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45896.626157407</v>
      </c>
      <c r="B18" s="6" t="n">
        <v>10000</v>
      </c>
      <c r="C18" s="16" t="s">
        <v>121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45912.608645833</v>
      </c>
      <c r="B19" s="6" t="n">
        <v>10000</v>
      </c>
      <c r="C19" s="16" t="s">
        <v>121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45917.564050926</v>
      </c>
      <c r="B20" s="6" t="n">
        <v>105700</v>
      </c>
      <c r="C20" s="16" t="s">
        <v>121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45936</v>
      </c>
      <c r="B21" s="6" t="n">
        <v>-105</v>
      </c>
      <c r="C21" s="16" t="s">
        <v>129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45938</v>
      </c>
      <c r="B22" s="6" t="n">
        <v>105</v>
      </c>
      <c r="C22" s="16" t="s">
        <v>123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46028</v>
      </c>
      <c r="B23" s="6" t="n">
        <v>-1472</v>
      </c>
      <c r="C23" s="16" t="s">
        <v>130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46030</v>
      </c>
      <c r="B24" s="6" t="n">
        <v>-108</v>
      </c>
      <c r="C24" s="16" t="s">
        <v>131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46036</v>
      </c>
      <c r="B25" s="6" t="n">
        <v>108</v>
      </c>
      <c r="C25" s="16" t="s">
        <v>123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46038.669398148</v>
      </c>
      <c r="B26" s="6" t="n">
        <v>10000</v>
      </c>
      <c r="C26" s="16" t="s">
        <v>121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46044.518310185</v>
      </c>
      <c r="B27" s="6" t="n">
        <v>1472</v>
      </c>
      <c r="C27" s="16" t="s">
        <v>125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46050.606944444</v>
      </c>
      <c r="B28" s="6" t="n">
        <v>6757.96</v>
      </c>
      <c r="C28" s="16" t="s">
        <v>121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46050.608043981</v>
      </c>
      <c r="B29" s="6" t="n">
        <v>-411.02</v>
      </c>
      <c r="C29" s="16" t="s">
        <v>132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46051.71869213</v>
      </c>
      <c r="B30" s="6" t="n">
        <v>5482.28</v>
      </c>
      <c r="C30" s="16" t="s">
        <v>121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46055.718460648</v>
      </c>
      <c r="B31" s="6" t="n">
        <v>-5385.28</v>
      </c>
      <c r="C31" s="16" t="s">
        <v>132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46057</v>
      </c>
      <c r="B32" s="6" t="n">
        <v>-17.67</v>
      </c>
      <c r="C32" s="16" t="s">
        <v>133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46058.791666667</v>
      </c>
      <c r="B33" s="6" t="n">
        <v>17.67</v>
      </c>
      <c r="C33" s="16" t="s">
        <v>134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46064</v>
      </c>
      <c r="B34" s="6" t="n">
        <v>-34.9</v>
      </c>
      <c r="C34" s="16" t="s">
        <v>135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46065.791666667</v>
      </c>
      <c r="B35" s="6" t="n">
        <v>34.9</v>
      </c>
      <c r="C35" s="16" t="s">
        <v>136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46069</v>
      </c>
      <c r="B36" s="6" t="n">
        <v>-50.57</v>
      </c>
      <c r="C36" s="16" t="s">
        <v>132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46069</v>
      </c>
      <c r="B37" s="6" t="n">
        <v>50.57</v>
      </c>
      <c r="C37" s="16" t="s">
        <v>121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46079.478946759</v>
      </c>
      <c r="B38" s="6" t="n">
        <v>5000</v>
      </c>
      <c r="C38" s="16" t="s">
        <v>121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46081</v>
      </c>
      <c r="B39" s="6" t="n">
        <v>-90.4</v>
      </c>
      <c r="C39" s="16" t="s">
        <v>137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46084.791666667</v>
      </c>
      <c r="B40" s="6" t="n">
        <v>90.4</v>
      </c>
      <c r="C40" s="16" t="s">
        <v>138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46087</v>
      </c>
      <c r="B41" s="6" t="n">
        <v>-17.67</v>
      </c>
      <c r="C41" s="16" t="s">
        <v>133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46091.791666667</v>
      </c>
      <c r="B42" s="6" t="n">
        <v>17.67</v>
      </c>
      <c r="C42" s="16" t="s">
        <v>134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46100.67931713</v>
      </c>
      <c r="B43" s="6" t="n">
        <v>-15.67</v>
      </c>
      <c r="C43" s="16" t="s">
        <v>132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46100.679837963</v>
      </c>
      <c r="B44" s="6" t="n">
        <v>15.67</v>
      </c>
      <c r="C44" s="16" t="s">
        <v>121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46111</v>
      </c>
      <c r="B45" s="6" t="n">
        <v>-90.4</v>
      </c>
      <c r="C45" s="16" t="s">
        <v>137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46112.5278125</v>
      </c>
      <c r="B46" s="6" t="n">
        <v>1000</v>
      </c>
      <c r="C46" s="16" t="s">
        <v>121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46112.791666667</v>
      </c>
      <c r="B47" s="6" t="n">
        <v>90.4</v>
      </c>
      <c r="C47" s="16" t="s">
        <v>138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46117</v>
      </c>
      <c r="B48" s="6" t="n">
        <v>-17.67</v>
      </c>
      <c r="C48" s="16" t="s">
        <v>133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46119.791666667</v>
      </c>
      <c r="B49" s="6" t="n">
        <v>17.67</v>
      </c>
      <c r="C49" s="16" t="s">
        <v>134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46120.652372685</v>
      </c>
      <c r="B50" s="6" t="n">
        <v>-15.67</v>
      </c>
      <c r="C50" s="16" t="s">
        <v>132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46120.652719907</v>
      </c>
      <c r="B51" s="6" t="n">
        <v>15.67</v>
      </c>
      <c r="C51" s="16" t="s">
        <v>121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46126.691446759</v>
      </c>
      <c r="B52" s="6" t="n">
        <v>20000</v>
      </c>
      <c r="C52" s="16" t="s">
        <v>121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46134</v>
      </c>
      <c r="B53" s="6" t="n">
        <v>-648.2</v>
      </c>
      <c r="C53" s="16" t="s">
        <v>139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46134</v>
      </c>
      <c r="B54" s="6" t="n">
        <v>-124.66</v>
      </c>
      <c r="C54" s="16" t="s">
        <v>140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46134.6796875</v>
      </c>
      <c r="B55" s="6" t="n">
        <v>-605.2</v>
      </c>
      <c r="C55" s="16" t="s">
        <v>132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46134.68037037</v>
      </c>
      <c r="B56" s="6" t="n">
        <v>605.2</v>
      </c>
      <c r="C56" s="16" t="s">
        <v>121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46134.791666667</v>
      </c>
      <c r="B57" s="6" t="n">
        <v>124.66</v>
      </c>
      <c r="C57" s="16" t="s">
        <v>141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46134.791666667</v>
      </c>
      <c r="B58" s="6" t="n">
        <v>648.2</v>
      </c>
      <c r="C58" s="16" t="s">
        <v>142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46135.664583333</v>
      </c>
      <c r="B59" s="6" t="n">
        <v>1090</v>
      </c>
      <c r="C59" s="16" t="s">
        <v>121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46136.664398148</v>
      </c>
      <c r="B60" s="6" t="n">
        <v>-1090</v>
      </c>
      <c r="C60" s="16" t="s">
        <v>132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46141</v>
      </c>
      <c r="B61" s="6" t="n">
        <v>-90.4</v>
      </c>
      <c r="C61" s="16" t="s">
        <v>137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46141.74869213</v>
      </c>
      <c r="B62" s="6" t="n">
        <v>5000</v>
      </c>
      <c r="C62" s="16" t="s">
        <v>121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46142.492141204</v>
      </c>
      <c r="B63" s="6" t="n">
        <v>-163.95</v>
      </c>
      <c r="C63" s="16" t="s">
        <v>132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46142.492384259</v>
      </c>
      <c r="B64" s="6" t="n">
        <v>163.95</v>
      </c>
      <c r="C64" s="16" t="s">
        <v>121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46142.791666667</v>
      </c>
      <c r="B65" s="6" t="n">
        <v>90.4</v>
      </c>
      <c r="C65" s="16" t="s">
        <v>138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46147</v>
      </c>
      <c r="B66" s="6" t="n">
        <v>-17.67</v>
      </c>
      <c r="C66" s="16" t="s">
        <v>133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46147</v>
      </c>
      <c r="B67" s="6" t="n">
        <v>-70.68</v>
      </c>
      <c r="C67" s="16" t="s">
        <v>143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46147.791666667</v>
      </c>
      <c r="B68" s="6" t="n">
        <v>17.67</v>
      </c>
      <c r="C68" s="16" t="s">
        <v>134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46147.791666667</v>
      </c>
      <c r="B69" s="6" t="n">
        <v>70.68</v>
      </c>
      <c r="C69" s="16" t="s">
        <v>134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46148</v>
      </c>
      <c r="B70" s="6" t="n">
        <v>350</v>
      </c>
      <c r="C70" s="16" t="s">
        <v>121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46149</v>
      </c>
      <c r="B71" s="6" t="n">
        <v>-83.2</v>
      </c>
      <c r="C71" s="16" t="s">
        <v>144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46150.441446759</v>
      </c>
      <c r="B72" s="6" t="n">
        <v>83.2</v>
      </c>
      <c r="C72" s="16" t="s">
        <v>145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46157.503518519</v>
      </c>
      <c r="B73" s="6" t="n">
        <v>5000</v>
      </c>
      <c r="C73" s="16" t="s">
        <v>121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46164</v>
      </c>
      <c r="B74" s="6" t="n">
        <v>10000</v>
      </c>
      <c r="C74" s="16" t="s">
        <v>121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46164</v>
      </c>
      <c r="B75" s="6" t="n">
        <v>2000</v>
      </c>
      <c r="C75" s="16" t="s">
        <v>121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46167</v>
      </c>
      <c r="B76" s="6" t="n">
        <v>-135</v>
      </c>
      <c r="C76" s="16" t="s">
        <v>146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46169</v>
      </c>
      <c r="B77" s="6" t="n">
        <v>-794.04</v>
      </c>
      <c r="C77" s="16" t="s">
        <v>147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46169.622465278</v>
      </c>
      <c r="B78" s="6" t="n">
        <v>794.04</v>
      </c>
      <c r="C78" s="16" t="s">
        <v>148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46170</v>
      </c>
      <c r="B79" s="6" t="n">
        <v>135</v>
      </c>
      <c r="C79" s="16" t="s">
        <v>123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46171</v>
      </c>
      <c r="B80" s="6" t="n">
        <v>-90.4</v>
      </c>
      <c r="C80" s="16" t="s">
        <v>137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46174.462777778</v>
      </c>
      <c r="B81" s="6" t="n">
        <v>90.4</v>
      </c>
      <c r="C81" s="16" t="s">
        <v>138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46176</v>
      </c>
      <c r="B82" s="6" t="n">
        <v>-97.74</v>
      </c>
      <c r="C82" s="16" t="s">
        <v>149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46176</v>
      </c>
      <c r="B83" s="6" t="n">
        <v>-671.88</v>
      </c>
      <c r="C83" s="16" t="s">
        <v>150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46176</v>
      </c>
      <c r="B84" s="6" t="n">
        <v>-35.4</v>
      </c>
      <c r="C84" s="16" t="s">
        <v>151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46176.591099537</v>
      </c>
      <c r="B85" s="6" t="n">
        <v>671.88</v>
      </c>
      <c r="C85" s="16" t="s">
        <v>152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46176.621342593</v>
      </c>
      <c r="B86" s="6" t="n">
        <v>97.74</v>
      </c>
      <c r="C86" s="16" t="s">
        <v>153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46176.649108796</v>
      </c>
      <c r="B87" s="6" t="n">
        <v>35.4</v>
      </c>
      <c r="C87" s="16" t="s">
        <v>154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46177</v>
      </c>
      <c r="B88" s="6" t="n">
        <v>-17.67</v>
      </c>
      <c r="C88" s="16" t="s">
        <v>133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46177</v>
      </c>
      <c r="B89" s="6" t="n">
        <v>-159.03</v>
      </c>
      <c r="C89" s="16" t="s">
        <v>155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46177.791666667</v>
      </c>
      <c r="B90" s="6" t="n">
        <v>17.67</v>
      </c>
      <c r="C90" s="16" t="s">
        <v>134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46177.791666667</v>
      </c>
      <c r="B91" s="6" t="n">
        <v>159.03</v>
      </c>
      <c r="C91" s="16" t="s">
        <v>134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46179</v>
      </c>
      <c r="B92" s="6" t="n">
        <v>-116.48</v>
      </c>
      <c r="C92" s="16" t="s">
        <v>156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46182.791666667</v>
      </c>
      <c r="B93" s="6" t="n">
        <v>116.48</v>
      </c>
      <c r="C93" s="16" t="s">
        <v>145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46190</v>
      </c>
      <c r="B94" s="6" t="n">
        <v>-367.247</v>
      </c>
      <c r="C94" s="16" t="s">
        <v>157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46201</v>
      </c>
      <c r="B95" s="6" t="n">
        <v>-90.4</v>
      </c>
      <c r="C95" s="16" t="s">
        <v>137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46203.791666667</v>
      </c>
      <c r="B96" s="6" t="n">
        <v>90.4</v>
      </c>
      <c r="C96" s="16" t="s">
        <v>138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46205.491782407</v>
      </c>
      <c r="B97" s="6" t="n">
        <v>367.25</v>
      </c>
      <c r="C97" s="16" t="s">
        <v>158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46205.54537037</v>
      </c>
      <c r="B98" s="6" t="n">
        <v>-496</v>
      </c>
      <c r="C98" s="16" t="s">
        <v>132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46205.545763889</v>
      </c>
      <c r="B99" s="6" t="n">
        <v>496</v>
      </c>
      <c r="C99" s="16" t="s">
        <v>121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46206</v>
      </c>
      <c r="B100" s="6" t="n">
        <v>-186.5</v>
      </c>
      <c r="C100" s="16" t="s">
        <v>159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46207</v>
      </c>
      <c r="B101" s="6" t="n">
        <v>-17.67</v>
      </c>
      <c r="C101" s="16" t="s">
        <v>133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46207</v>
      </c>
      <c r="B102" s="6" t="n">
        <v>-159.03</v>
      </c>
      <c r="C102" s="16" t="s">
        <v>155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46209</v>
      </c>
      <c r="B103" s="6" t="n">
        <v>-116.48</v>
      </c>
      <c r="C103" s="16" t="s">
        <v>156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46209.791666667</v>
      </c>
      <c r="B104" s="6" t="n">
        <v>17.67</v>
      </c>
      <c r="C104" s="16" t="s">
        <v>134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46209.791666667</v>
      </c>
      <c r="B105" s="6" t="n">
        <v>159.03</v>
      </c>
      <c r="C105" s="16" t="s">
        <v>134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46210</v>
      </c>
      <c r="B106" s="6" t="n">
        <v>-980</v>
      </c>
      <c r="C106" s="16" t="s">
        <v>160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46210.791666667</v>
      </c>
      <c r="B107" s="6" t="n">
        <v>116.48</v>
      </c>
      <c r="C107" s="16" t="s">
        <v>145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46216</v>
      </c>
      <c r="B108" s="6" t="n">
        <v>-686.88</v>
      </c>
      <c r="C108" s="16" t="s">
        <v>161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46219</v>
      </c>
      <c r="B109" s="6" t="n">
        <v>-289</v>
      </c>
      <c r="C109" s="16" t="s">
        <v>162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46223</v>
      </c>
      <c r="B110" s="6" t="n">
        <v>-5716.76</v>
      </c>
      <c r="C110" s="16" t="s">
        <v>163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46223</v>
      </c>
      <c r="B111" s="6" t="n">
        <v>-5307.24</v>
      </c>
      <c r="C111" s="16" t="s">
        <v>164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46223.470636574</v>
      </c>
      <c r="B112" s="6" t="n">
        <v>980</v>
      </c>
      <c r="C112" s="16" t="s">
        <v>125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46223.532685185</v>
      </c>
      <c r="B113" s="6" t="n">
        <v>186.5</v>
      </c>
      <c r="C113" s="16" t="s">
        <v>165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46223.54525463</v>
      </c>
      <c r="B114" s="6" t="n">
        <v>-1032</v>
      </c>
      <c r="C114" s="16" t="s">
        <v>132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46223.545451389</v>
      </c>
      <c r="B115" s="6" t="n">
        <v>1032</v>
      </c>
      <c r="C115" s="16" t="s">
        <v>121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46231</v>
      </c>
      <c r="B116" s="6" t="n">
        <v>-90.4</v>
      </c>
      <c r="C116" s="16" t="s">
        <v>137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46231.508935185</v>
      </c>
      <c r="B117" s="6" t="n">
        <v>686.88</v>
      </c>
      <c r="C117" s="16" t="s">
        <v>166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46232.791666667</v>
      </c>
      <c r="B118" s="6" t="n">
        <v>90.4</v>
      </c>
      <c r="C118" s="16" t="s">
        <v>138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46234.456087963</v>
      </c>
      <c r="B119" s="6" t="n">
        <v>289</v>
      </c>
      <c r="C119" s="16" t="s">
        <v>128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46237</v>
      </c>
      <c r="B120" s="6" t="n">
        <v>-17.67</v>
      </c>
      <c r="C120" s="16" t="s">
        <v>133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46237</v>
      </c>
      <c r="B121" s="6" t="n">
        <v>-159.03</v>
      </c>
      <c r="C121" s="16" t="s">
        <v>155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46237.636886574</v>
      </c>
      <c r="B122" s="6" t="n">
        <v>-850</v>
      </c>
      <c r="C122" s="16" t="s">
        <v>132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46237.63724537</v>
      </c>
      <c r="B123" s="6" t="n">
        <v>850</v>
      </c>
      <c r="C123" s="16" t="s">
        <v>121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46237.655289352</v>
      </c>
      <c r="B124" s="6" t="n">
        <v>17.67</v>
      </c>
      <c r="C124" s="16" t="s">
        <v>134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46237.655289352</v>
      </c>
      <c r="B125" s="6" t="n">
        <v>159.03</v>
      </c>
      <c r="C125" s="16" t="s">
        <v>134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46238</v>
      </c>
      <c r="B126" s="6" t="n">
        <v>5307.24</v>
      </c>
      <c r="C126" s="16" t="s">
        <v>167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46238.445231481</v>
      </c>
      <c r="B127" s="6" t="n">
        <v>5716.76</v>
      </c>
      <c r="C127" s="16" t="s">
        <v>168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46239</v>
      </c>
      <c r="B128" s="6" t="n">
        <v>-116.48</v>
      </c>
      <c r="C128" s="16" t="s">
        <v>156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46239.944722222</v>
      </c>
      <c r="B129" s="6" t="n">
        <v>-1318</v>
      </c>
      <c r="C129" s="16" t="s">
        <v>132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46239.945011574</v>
      </c>
      <c r="B130" s="6" t="n">
        <v>1318</v>
      </c>
      <c r="C130" s="16" t="s">
        <v>121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46240</v>
      </c>
      <c r="B131" s="6" t="n">
        <v>-155.6</v>
      </c>
      <c r="C131" s="16" t="s">
        <v>169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46240.626516204</v>
      </c>
      <c r="B132" s="6" t="n">
        <v>50</v>
      </c>
      <c r="C132" s="16" t="s">
        <v>121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46240.768287037</v>
      </c>
      <c r="B133" s="6" t="n">
        <v>155.6</v>
      </c>
      <c r="C133" s="16" t="s">
        <v>170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46240.791666667</v>
      </c>
      <c r="B134" s="6" t="n">
        <v>116.48</v>
      </c>
      <c r="C134" s="16" t="s">
        <v>145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46246</v>
      </c>
      <c r="B135" s="6" t="n">
        <v>-34.9</v>
      </c>
      <c r="C135" s="16" t="s">
        <v>135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2" t="n">
        <v>46248</v>
      </c>
      <c r="B136" s="5" t="n">
        <v>-234668.33</v>
      </c>
      <c r="C136" s="14" t="s">
        <v>171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/>
      <c r="B137" s="9" t="s">
        <f>=XIRR(B2:B136,A2:A136)</f>
      </c>
      <c r="C137" s="16" t="s">
        <v>172</v>
      </c>
      <c r="D137" s="16"/>
      <c r="E137" s="16"/>
      <c r="F137" s="7"/>
      <c r="G137" s="2" t="s">
        <v>173</v>
      </c>
      <c r="H137" s="6" t="s">
        <f>=SUM(I2:H136)/365</f>
      </c>
    </row>
    <row collapsed="false" customFormat="false" customHeight="false" hidden="false" ht="12.1" outlineLevel="0" r="138">
      <c r="A138" s="13"/>
      <c r="B138" s="5" t="s">
        <f>=-SUM(B2:B136)</f>
      </c>
      <c r="C138" s="16" t="s">
        <v>174</v>
      </c>
      <c r="D138" s="16"/>
      <c r="E138" s="16"/>
      <c r="F138" s="7"/>
      <c r="G138" s="14" t="s">
        <v>175</v>
      </c>
      <c r="H138" s="9" t="s">
        <f>=B138/H137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N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23</v>
      </c>
      <c r="F1" s="0"/>
      <c r="G1" s="0"/>
      <c r="H1" s="4" t="s">
        <v>27</v>
      </c>
      <c r="I1" s="0"/>
      <c r="J1" s="0"/>
      <c r="K1" s="4" t="s">
        <v>31</v>
      </c>
      <c r="L1" s="0"/>
      <c r="M1" s="0"/>
      <c r="N1" s="4" t="s">
        <v>35</v>
      </c>
      <c r="O1" s="0"/>
      <c r="P1" s="0"/>
      <c r="Q1" s="4" t="s">
        <v>39</v>
      </c>
      <c r="R1" s="0"/>
      <c r="S1" s="0"/>
      <c r="T1" s="4" t="s">
        <v>43</v>
      </c>
      <c r="U1" s="0"/>
      <c r="V1" s="0"/>
      <c r="W1" s="4" t="s">
        <v>47</v>
      </c>
      <c r="X1" s="0"/>
      <c r="Y1" s="0"/>
      <c r="Z1" s="4" t="s">
        <v>51</v>
      </c>
      <c r="AA1" s="0"/>
      <c r="AB1" s="0"/>
      <c r="AC1" s="4" t="s">
        <v>55</v>
      </c>
      <c r="AD1" s="0"/>
      <c r="AE1" s="0"/>
      <c r="AF1" s="4" t="s">
        <v>61</v>
      </c>
      <c r="AG1" s="0"/>
      <c r="AH1" s="0"/>
      <c r="AI1" s="4" t="s">
        <v>66</v>
      </c>
      <c r="AJ1" s="0"/>
      <c r="AK1" s="0"/>
      <c r="AL1" s="4" t="s">
        <v>71</v>
      </c>
      <c r="AM1" s="0"/>
      <c r="AN1" s="0"/>
      <c r="AO1" s="4" t="s">
        <v>76</v>
      </c>
      <c r="AP1" s="0"/>
      <c r="AQ1" s="0"/>
      <c r="AR1" s="4" t="s">
        <v>81</v>
      </c>
      <c r="AS1" s="0"/>
      <c r="AT1" s="0"/>
      <c r="AU1" s="4" t="s">
        <v>86</v>
      </c>
      <c r="AV1" s="0"/>
      <c r="AW1" s="0"/>
      <c r="AX1" s="4" t="s">
        <v>90</v>
      </c>
      <c r="AY1" s="0"/>
      <c r="AZ1" s="0"/>
      <c r="BA1" s="4" t="s">
        <v>93</v>
      </c>
      <c r="BB1" s="0"/>
      <c r="BC1" s="0"/>
      <c r="BD1" s="4" t="s">
        <v>96</v>
      </c>
      <c r="BE1" s="0"/>
      <c r="BF1" s="0"/>
      <c r="BG1" s="4" t="s">
        <v>100</v>
      </c>
      <c r="BH1" s="0"/>
      <c r="BI1" s="0"/>
      <c r="BJ1" s="4" t="s">
        <v>103</v>
      </c>
      <c r="BK1" s="0"/>
      <c r="BL1" s="0"/>
      <c r="BM1" s="4" t="s">
        <v>106</v>
      </c>
      <c r="BN1" s="0"/>
    </row>
    <row collapsed="false" customFormat="false" customHeight="false" hidden="false" ht="12.1" outlineLevel="0" r="2">
      <c r="A2" s="11" t="n">
        <v>45863</v>
      </c>
      <c r="B2" s="6" t="n">
        <v>6118.3</v>
      </c>
      <c r="C2" s="0" t="s">
        <v>176</v>
      </c>
      <c r="D2" s="11" t="n">
        <v>45855</v>
      </c>
      <c r="E2" s="6" t="n">
        <v>5348</v>
      </c>
      <c r="F2" s="0" t="s">
        <v>176</v>
      </c>
      <c r="G2" s="11" t="n">
        <v>45910</v>
      </c>
      <c r="H2" s="6" t="n">
        <v>3942.29</v>
      </c>
      <c r="I2" s="0" t="s">
        <v>176</v>
      </c>
      <c r="J2" s="11" t="n">
        <v>45918</v>
      </c>
      <c r="K2" s="6" t="n">
        <v>22242.53</v>
      </c>
      <c r="L2" s="0" t="s">
        <v>176</v>
      </c>
      <c r="M2" s="11" t="n">
        <v>45775</v>
      </c>
      <c r="N2" s="6" t="n">
        <v>6860.52</v>
      </c>
      <c r="O2" s="0" t="s">
        <v>176</v>
      </c>
      <c r="P2" s="11" t="n">
        <v>45797</v>
      </c>
      <c r="Q2" s="6" t="n">
        <v>521.56</v>
      </c>
      <c r="R2" s="0" t="s">
        <v>176</v>
      </c>
      <c r="S2" s="11" t="n">
        <v>45792</v>
      </c>
      <c r="T2" s="6" t="n">
        <v>9282.77</v>
      </c>
      <c r="U2" s="0" t="s">
        <v>176</v>
      </c>
      <c r="V2" s="11" t="n">
        <v>45912</v>
      </c>
      <c r="W2" s="6" t="n">
        <v>5295.84</v>
      </c>
      <c r="X2" s="0" t="s">
        <v>176</v>
      </c>
      <c r="Y2" s="11" t="n">
        <v>46141</v>
      </c>
      <c r="Z2" s="6" t="n">
        <v>3580.21</v>
      </c>
      <c r="AA2" s="0" t="s">
        <v>176</v>
      </c>
      <c r="AB2" s="11" t="n">
        <v>46164</v>
      </c>
      <c r="AC2" s="6" t="n">
        <v>1965.88</v>
      </c>
      <c r="AD2" s="0" t="s">
        <v>176</v>
      </c>
      <c r="AE2" s="11" t="n">
        <v>46050</v>
      </c>
      <c r="AF2" s="6" t="s">
        <f>=6265.65</f>
      </c>
      <c r="AG2" s="0" t="s">
        <v>176</v>
      </c>
      <c r="AH2" s="11" t="n">
        <v>46126</v>
      </c>
      <c r="AI2" s="6" t="s">
        <f>=9272.8</f>
      </c>
      <c r="AJ2" s="0" t="s">
        <v>176</v>
      </c>
      <c r="AK2" s="11" t="n">
        <v>46044</v>
      </c>
      <c r="AL2" s="6" t="s">
        <f>=1010.59</f>
      </c>
      <c r="AM2" s="0" t="s">
        <v>176</v>
      </c>
      <c r="AN2" s="11" t="n">
        <v>46038</v>
      </c>
      <c r="AO2" s="6" t="s">
        <f>=9514.51</f>
      </c>
      <c r="AP2" s="0" t="s">
        <v>176</v>
      </c>
      <c r="AQ2" s="11" t="n">
        <v>46126</v>
      </c>
      <c r="AR2" s="6" t="s">
        <f>=4877.72</f>
      </c>
      <c r="AS2" s="0" t="s">
        <v>176</v>
      </c>
      <c r="AT2" s="11" t="n">
        <v>46051</v>
      </c>
      <c r="AU2" s="6" t="s">
        <f>=4977.88</f>
      </c>
      <c r="AV2" s="0" t="s">
        <v>176</v>
      </c>
      <c r="AW2" s="11" t="n">
        <v>46169</v>
      </c>
      <c r="AX2" s="6" t="s">
        <f>=5000</f>
      </c>
      <c r="AY2" s="0" t="s">
        <v>176</v>
      </c>
      <c r="AZ2" s="11" t="n">
        <v>46135</v>
      </c>
      <c r="BA2" s="6" t="s">
        <f>=944.71</f>
      </c>
      <c r="BB2" s="0" t="s">
        <v>176</v>
      </c>
      <c r="BC2" s="11" t="n">
        <v>46051</v>
      </c>
      <c r="BD2" s="6" t="s">
        <f>=948.08</f>
      </c>
      <c r="BE2" s="0" t="s">
        <v>176</v>
      </c>
      <c r="BF2" s="11" t="n">
        <v>46112</v>
      </c>
      <c r="BG2" s="6" t="s">
        <f>=1568.2</f>
      </c>
      <c r="BH2" s="0" t="s">
        <v>176</v>
      </c>
      <c r="BI2" s="11" t="n">
        <v>46134</v>
      </c>
      <c r="BJ2" s="6" t="s">
        <f>=629.23</f>
      </c>
      <c r="BK2" s="0" t="s">
        <v>176</v>
      </c>
      <c r="BL2" s="11" t="n">
        <v>46038</v>
      </c>
      <c r="BM2" s="6" t="s">
        <f>=656.69</f>
      </c>
      <c r="BN2" s="0" t="s">
        <v>176</v>
      </c>
    </row>
    <row collapsed="false" customFormat="false" customHeight="false" hidden="false" ht="12.1" outlineLevel="0" r="3">
      <c r="A3" s="11" t="n">
        <v>45870</v>
      </c>
      <c r="B3" s="6" t="n">
        <v>1809.31</v>
      </c>
      <c r="C3" s="0" t="s">
        <v>176</v>
      </c>
      <c r="D3" s="11" t="n">
        <v>45897</v>
      </c>
      <c r="E3" s="6" t="n">
        <v>5215.6</v>
      </c>
      <c r="F3" s="0" t="s">
        <v>176</v>
      </c>
      <c r="G3" s="11" t="n">
        <v>45912</v>
      </c>
      <c r="H3" s="6" t="n">
        <v>5035.06</v>
      </c>
      <c r="I3" s="0" t="s">
        <v>176</v>
      </c>
      <c r="J3" s="11" t="n">
        <v>46283</v>
      </c>
      <c r="K3" s="8" t="s">
        <f>=-Портфель!K5</f>
      </c>
      <c r="L3" s="0" t="s">
        <v>177</v>
      </c>
      <c r="M3" s="11" t="n">
        <v>45779</v>
      </c>
      <c r="N3" s="6" t="n">
        <v>3289.84</v>
      </c>
      <c r="O3" s="0" t="s">
        <v>176</v>
      </c>
      <c r="P3" s="11" t="n">
        <v>45798</v>
      </c>
      <c r="Q3" s="6" t="n">
        <v>5154.42</v>
      </c>
      <c r="R3" s="0" t="s">
        <v>176</v>
      </c>
      <c r="S3" s="11" t="n">
        <v>45793</v>
      </c>
      <c r="T3" s="6" t="n">
        <v>-96</v>
      </c>
      <c r="U3" s="0" t="s">
        <v>122</v>
      </c>
      <c r="V3" s="11" t="n">
        <v>46216</v>
      </c>
      <c r="W3" s="6" t="n">
        <v>-686.88</v>
      </c>
      <c r="X3" s="0" t="s">
        <v>161</v>
      </c>
      <c r="Y3" s="11" t="n">
        <v>46190</v>
      </c>
      <c r="Z3" s="6" t="n">
        <v>-367.247</v>
      </c>
      <c r="AA3" s="0" t="s">
        <v>157</v>
      </c>
      <c r="AB3" s="11" t="n">
        <v>46206</v>
      </c>
      <c r="AC3" s="6" t="n">
        <v>-186.5</v>
      </c>
      <c r="AD3" s="0" t="s">
        <v>159</v>
      </c>
      <c r="AE3" s="11" t="n">
        <v>46079</v>
      </c>
      <c r="AF3" s="6" t="s">
        <f>=4594.33</f>
      </c>
      <c r="AG3" s="0" t="s">
        <v>176</v>
      </c>
      <c r="AH3" s="11" t="n">
        <v>46127</v>
      </c>
      <c r="AI3" s="6" t="s">
        <f>=927.95</f>
      </c>
      <c r="AJ3" s="0" t="s">
        <v>176</v>
      </c>
      <c r="AK3" s="11" t="n">
        <v>46057</v>
      </c>
      <c r="AL3" s="6" t="s">
        <f>=-17.67</f>
      </c>
      <c r="AM3" s="0" t="s">
        <v>133</v>
      </c>
      <c r="AN3" s="11" t="n">
        <v>46134</v>
      </c>
      <c r="AO3" s="6" t="s">
        <f>=-648.2</f>
      </c>
      <c r="AP3" s="0" t="s">
        <v>139</v>
      </c>
      <c r="AQ3" s="11" t="n">
        <v>46149</v>
      </c>
      <c r="AR3" s="6" t="s">
        <f>=-83.2</f>
      </c>
      <c r="AS3" s="0" t="s">
        <v>144</v>
      </c>
      <c r="AT3" s="11" t="n">
        <v>46081</v>
      </c>
      <c r="AU3" s="6" t="s">
        <f>=-90.4</f>
      </c>
      <c r="AV3" s="0" t="s">
        <v>137</v>
      </c>
      <c r="AW3" s="11" t="n">
        <v>46240</v>
      </c>
      <c r="AX3" s="6" t="s">
        <f>=-155.6</f>
      </c>
      <c r="AY3" s="0" t="s">
        <v>169</v>
      </c>
      <c r="AZ3" s="11" t="n">
        <v>46157</v>
      </c>
      <c r="BA3" s="6" t="s">
        <f>=3765.79</f>
      </c>
      <c r="BB3" s="0" t="s">
        <v>176</v>
      </c>
      <c r="BC3" s="11" t="n">
        <v>46126</v>
      </c>
      <c r="BD3" s="6" t="s">
        <f>=989.07</f>
      </c>
      <c r="BE3" s="0" t="s">
        <v>176</v>
      </c>
      <c r="BF3" s="11" t="n">
        <v>46176</v>
      </c>
      <c r="BG3" s="6" t="s">
        <f>=-97.74</f>
      </c>
      <c r="BH3" s="0" t="s">
        <v>149</v>
      </c>
      <c r="BI3" s="11" t="n">
        <v>46176</v>
      </c>
      <c r="BJ3" s="6" t="s">
        <f>=-35.4</f>
      </c>
      <c r="BK3" s="0" t="s">
        <v>151</v>
      </c>
      <c r="BL3" s="11" t="n">
        <v>46064</v>
      </c>
      <c r="BM3" s="6" t="s">
        <f>=-34.9</f>
      </c>
      <c r="BN3" s="0" t="s">
        <v>135</v>
      </c>
    </row>
    <row collapsed="false" customFormat="false" customHeight="false" hidden="false" ht="12.1" outlineLevel="0" r="4">
      <c r="A4" s="11" t="n">
        <v>45919</v>
      </c>
      <c r="B4" s="6" t="n">
        <v>33888.36</v>
      </c>
      <c r="C4" s="0" t="s">
        <v>176</v>
      </c>
      <c r="D4" s="11" t="n">
        <v>45918</v>
      </c>
      <c r="E4" s="6" t="n">
        <v>25054.94</v>
      </c>
      <c r="F4" s="0" t="s">
        <v>176</v>
      </c>
      <c r="G4" s="11" t="n">
        <v>45919</v>
      </c>
      <c r="H4" s="6" t="n">
        <v>24372.9</v>
      </c>
      <c r="I4" s="0" t="s">
        <v>176</v>
      </c>
      <c r="J4" s="0"/>
      <c r="K4" s="10" t="s">
        <f>=XIRR(K2:K3,J2:J3)</f>
      </c>
      <c r="L4" s="0"/>
      <c r="M4" s="11" t="n">
        <v>45784</v>
      </c>
      <c r="N4" s="6" t="n">
        <v>3221.64</v>
      </c>
      <c r="O4" s="0" t="s">
        <v>176</v>
      </c>
      <c r="P4" s="11" t="n">
        <v>45818</v>
      </c>
      <c r="Q4" s="6" t="n">
        <v>4526.14</v>
      </c>
      <c r="R4" s="0" t="s">
        <v>176</v>
      </c>
      <c r="S4" s="11" t="n">
        <v>45855</v>
      </c>
      <c r="T4" s="6" t="n">
        <v>-99</v>
      </c>
      <c r="U4" s="0" t="s">
        <v>126</v>
      </c>
      <c r="V4" s="11" t="n">
        <v>46277</v>
      </c>
      <c r="W4" s="8" t="s">
        <f>=-Портфель!K9</f>
      </c>
      <c r="X4" s="0" t="s">
        <v>177</v>
      </c>
      <c r="Y4" s="11" t="n">
        <v>46506</v>
      </c>
      <c r="Z4" s="8" t="s">
        <f>=-Портфель!K10</f>
      </c>
      <c r="AA4" s="0" t="s">
        <v>177</v>
      </c>
      <c r="AB4" s="11" t="n">
        <v>46529</v>
      </c>
      <c r="AC4" s="8" t="s">
        <f>=-Портфель!K11</f>
      </c>
      <c r="AD4" s="0" t="s">
        <v>177</v>
      </c>
      <c r="AE4" s="11" t="n">
        <v>46148</v>
      </c>
      <c r="AF4" s="6" t="s">
        <f>=944.95</f>
      </c>
      <c r="AG4" s="0" t="s">
        <v>176</v>
      </c>
      <c r="AH4" s="11" t="n">
        <v>46176</v>
      </c>
      <c r="AI4" s="6" t="s">
        <f>=-671.88</f>
      </c>
      <c r="AJ4" s="0" t="s">
        <v>150</v>
      </c>
      <c r="AK4" s="11" t="n">
        <v>46087</v>
      </c>
      <c r="AL4" s="6" t="s">
        <f>=-17.67</f>
      </c>
      <c r="AM4" s="0" t="s">
        <v>133</v>
      </c>
      <c r="AN4" s="11" t="n">
        <v>46169</v>
      </c>
      <c r="AO4" s="6" t="s">
        <f>=937.03</f>
      </c>
      <c r="AP4" s="0" t="s">
        <v>176</v>
      </c>
      <c r="AQ4" s="11" t="n">
        <v>46157</v>
      </c>
      <c r="AR4" s="6" t="s">
        <f>=980.92</f>
      </c>
      <c r="AS4" s="0" t="s">
        <v>176</v>
      </c>
      <c r="AT4" s="11" t="n">
        <v>46111</v>
      </c>
      <c r="AU4" s="6" t="s">
        <f>=-90.4</f>
      </c>
      <c r="AV4" s="0" t="s">
        <v>137</v>
      </c>
      <c r="AW4" s="11" t="n">
        <v>46534</v>
      </c>
      <c r="AX4" s="8" t="s">
        <f>=-Портфель!K19</f>
      </c>
      <c r="AY4" s="0" t="s">
        <v>177</v>
      </c>
      <c r="AZ4" s="11" t="n">
        <v>46500</v>
      </c>
      <c r="BA4" s="8" t="s">
        <f>=-Портфель!K20</f>
      </c>
      <c r="BB4" s="0" t="s">
        <v>177</v>
      </c>
      <c r="BC4" s="11" t="n">
        <v>46134</v>
      </c>
      <c r="BD4" s="6" t="s">
        <f>=-124.66</f>
      </c>
      <c r="BE4" s="0" t="s">
        <v>140</v>
      </c>
      <c r="BF4" s="11" t="n">
        <v>46477</v>
      </c>
      <c r="BG4" s="8" t="s">
        <f>=-Портфель!K22</f>
      </c>
      <c r="BH4" s="0" t="s">
        <v>177</v>
      </c>
      <c r="BI4" s="11" t="n">
        <v>46223</v>
      </c>
      <c r="BJ4" s="6" t="s">
        <f>=519.35</f>
      </c>
      <c r="BK4" s="0" t="s">
        <v>176</v>
      </c>
      <c r="BL4" s="11" t="n">
        <v>46246</v>
      </c>
      <c r="BM4" s="6" t="s">
        <f>=-34.9</f>
      </c>
      <c r="BN4" s="0" t="s">
        <v>135</v>
      </c>
    </row>
    <row collapsed="false" customFormat="false" customHeight="false" hidden="false" ht="12.1" outlineLevel="0" r="5">
      <c r="A5" s="11" t="n">
        <v>45924</v>
      </c>
      <c r="B5" s="6" t="n">
        <v>581.74</v>
      </c>
      <c r="C5" s="0" t="s">
        <v>176</v>
      </c>
      <c r="D5" s="11" t="n">
        <v>46223</v>
      </c>
      <c r="E5" s="6" t="n">
        <v>-5716.76</v>
      </c>
      <c r="F5" s="0" t="s">
        <v>163</v>
      </c>
      <c r="G5" s="11" t="n">
        <v>46275</v>
      </c>
      <c r="H5" s="8" t="s">
        <f>=-Портфель!K4</f>
      </c>
      <c r="I5" s="0" t="s">
        <v>177</v>
      </c>
      <c r="J5" s="0"/>
      <c r="K5" s="8" t="s">
        <f>=-SUM(K2:K3)</f>
      </c>
      <c r="L5" s="0" t="s">
        <v>178</v>
      </c>
      <c r="M5" s="11" t="n">
        <v>45847</v>
      </c>
      <c r="N5" s="6" t="n">
        <v>-2592</v>
      </c>
      <c r="O5" s="0" t="s">
        <v>124</v>
      </c>
      <c r="P5" s="11" t="n">
        <v>45855</v>
      </c>
      <c r="Q5" s="6" t="n">
        <v>-1700</v>
      </c>
      <c r="R5" s="0" t="s">
        <v>127</v>
      </c>
      <c r="S5" s="11" t="n">
        <v>45936</v>
      </c>
      <c r="T5" s="6" t="n">
        <v>-105</v>
      </c>
      <c r="U5" s="0" t="s">
        <v>129</v>
      </c>
      <c r="V5" s="0"/>
      <c r="W5" s="10" t="s">
        <f>=XIRR(W2:W4,V2:V4)</f>
      </c>
      <c r="X5" s="0"/>
      <c r="Y5" s="0"/>
      <c r="Z5" s="10" t="s">
        <f>=XIRR(Z2:Z4,Y2:Y4)</f>
      </c>
      <c r="AA5" s="0"/>
      <c r="AB5" s="0"/>
      <c r="AC5" s="10" t="s">
        <f>=XIRR(AC2:AC4,AB2:AB4)</f>
      </c>
      <c r="AD5" s="0"/>
      <c r="AE5" s="11" t="n">
        <v>46169</v>
      </c>
      <c r="AF5" s="6" t="s">
        <f>=-794.04</f>
      </c>
      <c r="AG5" s="0" t="s">
        <v>147</v>
      </c>
      <c r="AH5" s="11" t="n">
        <v>46205</v>
      </c>
      <c r="AI5" s="6" t="s">
        <f>=829.64</f>
      </c>
      <c r="AJ5" s="0" t="s">
        <v>176</v>
      </c>
      <c r="AK5" s="11" t="n">
        <v>46117</v>
      </c>
      <c r="AL5" s="6" t="s">
        <f>=-17.67</f>
      </c>
      <c r="AM5" s="0" t="s">
        <v>133</v>
      </c>
      <c r="AN5" s="11" t="n">
        <v>46403</v>
      </c>
      <c r="AO5" s="8" t="s">
        <f>=-Портфель!K16</f>
      </c>
      <c r="AP5" s="0" t="s">
        <v>177</v>
      </c>
      <c r="AQ5" s="11" t="n">
        <v>46176</v>
      </c>
      <c r="AR5" s="6" t="s">
        <f>=993.05</f>
      </c>
      <c r="AS5" s="0" t="s">
        <v>176</v>
      </c>
      <c r="AT5" s="11" t="n">
        <v>46141</v>
      </c>
      <c r="AU5" s="6" t="s">
        <f>=-90.4</f>
      </c>
      <c r="AV5" s="0" t="s">
        <v>137</v>
      </c>
      <c r="AW5" s="0"/>
      <c r="AX5" s="10" t="s">
        <f>=XIRR(AX2:AX4,AW2:AW4)</f>
      </c>
      <c r="AY5" s="0"/>
      <c r="AZ5" s="0"/>
      <c r="BA5" s="10" t="s">
        <f>=XIRR(BA2:BA4,AZ2:AZ4)</f>
      </c>
      <c r="BB5" s="0"/>
      <c r="BC5" s="11" t="n">
        <v>46416</v>
      </c>
      <c r="BD5" s="8" t="s">
        <f>=-Портфель!K21</f>
      </c>
      <c r="BE5" s="0" t="s">
        <v>177</v>
      </c>
      <c r="BF5" s="0"/>
      <c r="BG5" s="10" t="s">
        <f>=XIRR(BG2:BG4,BF2:BF4)</f>
      </c>
      <c r="BH5" s="0"/>
      <c r="BI5" s="11" t="n">
        <v>46499</v>
      </c>
      <c r="BJ5" s="8" t="s">
        <f>=-Портфель!K23</f>
      </c>
      <c r="BK5" s="0" t="s">
        <v>177</v>
      </c>
      <c r="BL5" s="11" t="n">
        <v>46403</v>
      </c>
      <c r="BM5" s="8" t="s">
        <f>=-Портфель!K24</f>
      </c>
      <c r="BN5" s="0" t="s">
        <v>177</v>
      </c>
    </row>
    <row collapsed="false" customFormat="false" customHeight="false" hidden="false" ht="12.1" outlineLevel="0" r="6">
      <c r="A6" s="11" t="n">
        <v>46223</v>
      </c>
      <c r="B6" s="6" t="n">
        <v>-5307.24</v>
      </c>
      <c r="C6" s="0" t="s">
        <v>164</v>
      </c>
      <c r="D6" s="11" t="n">
        <v>46248</v>
      </c>
      <c r="E6" s="8" t="s">
        <f>=-Портфель!K3</f>
      </c>
      <c r="F6" s="0" t="s">
        <v>177</v>
      </c>
      <c r="G6" s="0"/>
      <c r="H6" s="10" t="s">
        <f>=XIRR(H2:H5,G2:G5)</f>
      </c>
      <c r="I6" s="0"/>
      <c r="J6" s="0"/>
      <c r="K6" s="0"/>
      <c r="L6" s="0"/>
      <c r="M6" s="11" t="n">
        <v>46028</v>
      </c>
      <c r="N6" s="6" t="n">
        <v>-1472</v>
      </c>
      <c r="O6" s="0" t="s">
        <v>130</v>
      </c>
      <c r="P6" s="11" t="n">
        <v>45866</v>
      </c>
      <c r="Q6" s="6" t="n">
        <v>4909.69</v>
      </c>
      <c r="R6" s="0" t="s">
        <v>176</v>
      </c>
      <c r="S6" s="11" t="n">
        <v>46030</v>
      </c>
      <c r="T6" s="6" t="n">
        <v>-108</v>
      </c>
      <c r="U6" s="0" t="s">
        <v>131</v>
      </c>
      <c r="V6" s="0"/>
      <c r="W6" s="8" t="s">
        <f>=-SUM(W2:W4)</f>
      </c>
      <c r="X6" s="0" t="s">
        <v>178</v>
      </c>
      <c r="Y6" s="0"/>
      <c r="Z6" s="8" t="s">
        <f>=-SUM(Z2:Z4)</f>
      </c>
      <c r="AA6" s="0" t="s">
        <v>178</v>
      </c>
      <c r="AB6" s="0"/>
      <c r="AC6" s="8" t="s">
        <f>=-SUM(AC2:AC4)</f>
      </c>
      <c r="AD6" s="0" t="s">
        <v>178</v>
      </c>
      <c r="AE6" s="11" t="n">
        <v>46223</v>
      </c>
      <c r="AF6" s="6" t="s">
        <f>=814.48</f>
      </c>
      <c r="AG6" s="0" t="s">
        <v>176</v>
      </c>
      <c r="AH6" s="11" t="n">
        <v>46238</v>
      </c>
      <c r="AI6" s="6" t="s">
        <f>=866.95</f>
      </c>
      <c r="AJ6" s="0" t="s">
        <v>176</v>
      </c>
      <c r="AK6" s="11" t="n">
        <v>46126</v>
      </c>
      <c r="AL6" s="6" t="s">
        <f>=4042.38</f>
      </c>
      <c r="AM6" s="0" t="s">
        <v>176</v>
      </c>
      <c r="AN6" s="0"/>
      <c r="AO6" s="10" t="s">
        <f>=XIRR(AO2:AO5,AN2:AN5)</f>
      </c>
      <c r="AP6" s="0"/>
      <c r="AQ6" s="11" t="n">
        <v>46179</v>
      </c>
      <c r="AR6" s="6" t="s">
        <f>=-116.48</f>
      </c>
      <c r="AS6" s="0" t="s">
        <v>156</v>
      </c>
      <c r="AT6" s="11" t="n">
        <v>46171</v>
      </c>
      <c r="AU6" s="6" t="s">
        <f>=-90.4</f>
      </c>
      <c r="AV6" s="0" t="s">
        <v>137</v>
      </c>
      <c r="AW6" s="0"/>
      <c r="AX6" s="8" t="s">
        <f>=-SUM(AX2:AX4)</f>
      </c>
      <c r="AY6" s="0" t="s">
        <v>178</v>
      </c>
      <c r="AZ6" s="0"/>
      <c r="BA6" s="8" t="s">
        <f>=-SUM(BA2:BA4)</f>
      </c>
      <c r="BB6" s="0" t="s">
        <v>178</v>
      </c>
      <c r="BC6" s="0"/>
      <c r="BD6" s="10" t="s">
        <f>=XIRR(BD2:BD5,BC2:BC5)</f>
      </c>
      <c r="BE6" s="0"/>
      <c r="BF6" s="0"/>
      <c r="BG6" s="8" t="s">
        <f>=-SUM(BG2:BG4)</f>
      </c>
      <c r="BH6" s="0" t="s">
        <v>178</v>
      </c>
      <c r="BI6" s="0"/>
      <c r="BJ6" s="10" t="s">
        <f>=XIRR(BJ2:BJ5,BI2:BI5)</f>
      </c>
      <c r="BK6" s="0"/>
      <c r="BL6" s="0"/>
      <c r="BM6" s="10" t="s">
        <f>=XIRR(BM2:BM5,BL2:BL5)</f>
      </c>
      <c r="BN6" s="0"/>
    </row>
    <row collapsed="false" customFormat="false" customHeight="false" hidden="false" ht="12.1" outlineLevel="0" r="7">
      <c r="A7" s="11" t="n">
        <v>46248</v>
      </c>
      <c r="B7" s="8" t="s">
        <f>=-Портфель!K2</f>
      </c>
      <c r="C7" s="0" t="s">
        <v>177</v>
      </c>
      <c r="D7" s="0"/>
      <c r="E7" s="10" t="s">
        <f>=XIRR(E2:E6,D2:D6)</f>
      </c>
      <c r="F7" s="0"/>
      <c r="G7" s="0"/>
      <c r="H7" s="8" t="s">
        <f>=-SUM(H2:H5)</f>
      </c>
      <c r="I7" s="0" t="s">
        <v>178</v>
      </c>
      <c r="J7" s="0"/>
      <c r="K7" s="0"/>
      <c r="L7" s="0"/>
      <c r="M7" s="11" t="n">
        <v>46210</v>
      </c>
      <c r="N7" s="6" t="n">
        <v>-980</v>
      </c>
      <c r="O7" s="0" t="s">
        <v>160</v>
      </c>
      <c r="P7" s="11" t="n">
        <v>46141</v>
      </c>
      <c r="Q7" s="6" t="n">
        <v>1250.84</v>
      </c>
      <c r="R7" s="0" t="s">
        <v>176</v>
      </c>
      <c r="S7" s="11" t="n">
        <v>46167</v>
      </c>
      <c r="T7" s="6" t="n">
        <v>-135</v>
      </c>
      <c r="U7" s="0" t="s">
        <v>146</v>
      </c>
      <c r="V7" s="0"/>
      <c r="W7" s="0"/>
      <c r="X7" s="0"/>
      <c r="Y7" s="0"/>
      <c r="Z7" s="0"/>
      <c r="AA7" s="0"/>
      <c r="AB7" s="0"/>
      <c r="AC7" s="0"/>
      <c r="AD7" s="0"/>
      <c r="AE7" s="11" t="n">
        <v>46236</v>
      </c>
      <c r="AF7" s="6" t="s">
        <f>=876.2</f>
      </c>
      <c r="AG7" s="0" t="s">
        <v>176</v>
      </c>
      <c r="AH7" s="11" t="n">
        <v>46240</v>
      </c>
      <c r="AI7" s="6" t="s">
        <f>=869.35</f>
      </c>
      <c r="AJ7" s="0" t="s">
        <v>176</v>
      </c>
      <c r="AK7" s="11" t="n">
        <v>46147</v>
      </c>
      <c r="AL7" s="6" t="s">
        <f>=-17.67</f>
      </c>
      <c r="AM7" s="0" t="s">
        <v>133</v>
      </c>
      <c r="AN7" s="0"/>
      <c r="AO7" s="8" t="s">
        <f>=-SUM(AO2:AO5)</f>
      </c>
      <c r="AP7" s="0" t="s">
        <v>178</v>
      </c>
      <c r="AQ7" s="11" t="n">
        <v>46209</v>
      </c>
      <c r="AR7" s="6" t="s">
        <f>=-116.48</f>
      </c>
      <c r="AS7" s="0" t="s">
        <v>156</v>
      </c>
      <c r="AT7" s="11" t="n">
        <v>46201</v>
      </c>
      <c r="AU7" s="6" t="s">
        <f>=-90.4</f>
      </c>
      <c r="AV7" s="0" t="s">
        <v>137</v>
      </c>
      <c r="AW7" s="0"/>
      <c r="AX7" s="0"/>
      <c r="AY7" s="0"/>
      <c r="AZ7" s="0"/>
      <c r="BA7" s="0"/>
      <c r="BB7" s="0"/>
      <c r="BC7" s="0"/>
      <c r="BD7" s="8" t="s">
        <f>=-SUM(BD2:BD5)</f>
      </c>
      <c r="BE7" s="0" t="s">
        <v>178</v>
      </c>
      <c r="BF7" s="0"/>
      <c r="BG7" s="0"/>
      <c r="BH7" s="0"/>
      <c r="BI7" s="0"/>
      <c r="BJ7" s="8" t="s">
        <f>=-SUM(BJ2:BJ5)</f>
      </c>
      <c r="BK7" s="0" t="s">
        <v>178</v>
      </c>
      <c r="BL7" s="0"/>
      <c r="BM7" s="8" t="s">
        <f>=-SUM(BM2:BM5)</f>
      </c>
      <c r="BN7" s="0" t="s">
        <v>178</v>
      </c>
    </row>
    <row collapsed="false" customFormat="false" customHeight="false" hidden="false" ht="12.1" outlineLevel="0" r="8">
      <c r="A8" s="0"/>
      <c r="B8" s="10" t="s">
        <f>=XIRR(B2:B7,A2:A7)</f>
      </c>
      <c r="C8" s="0"/>
      <c r="D8" s="0"/>
      <c r="E8" s="8" t="s">
        <f>=-SUM(E2:E6)</f>
      </c>
      <c r="F8" s="0" t="s">
        <v>178</v>
      </c>
      <c r="G8" s="0"/>
      <c r="H8" s="0"/>
      <c r="I8" s="0"/>
      <c r="J8" s="0"/>
      <c r="K8" s="0"/>
      <c r="L8" s="0"/>
      <c r="M8" s="11" t="n">
        <v>46238</v>
      </c>
      <c r="N8" s="6" t="n">
        <v>8344.96</v>
      </c>
      <c r="O8" s="0" t="s">
        <v>176</v>
      </c>
      <c r="P8" s="11" t="n">
        <v>46219</v>
      </c>
      <c r="Q8" s="6" t="n">
        <v>-289</v>
      </c>
      <c r="R8" s="0" t="s">
        <v>162</v>
      </c>
      <c r="S8" s="11" t="n">
        <v>46248</v>
      </c>
      <c r="T8" s="8" t="s">
        <f>=-Портфель!K8</f>
      </c>
      <c r="U8" s="0" t="s">
        <v>177</v>
      </c>
      <c r="V8" s="0"/>
      <c r="W8" s="0"/>
      <c r="X8" s="0"/>
      <c r="Y8" s="0"/>
      <c r="Z8" s="0"/>
      <c r="AA8" s="0"/>
      <c r="AB8" s="0"/>
      <c r="AC8" s="0"/>
      <c r="AD8" s="0"/>
      <c r="AE8" s="11" t="n">
        <v>46415</v>
      </c>
      <c r="AF8" s="8" t="s">
        <f>=-Портфель!K13</f>
      </c>
      <c r="AG8" s="0" t="s">
        <v>177</v>
      </c>
      <c r="AH8" s="11" t="n">
        <v>46491</v>
      </c>
      <c r="AI8" s="8" t="s">
        <f>=-Портфель!K14</f>
      </c>
      <c r="AJ8" s="0" t="s">
        <v>177</v>
      </c>
      <c r="AK8" s="11" t="n">
        <v>46147</v>
      </c>
      <c r="AL8" s="6" t="s">
        <f>=-70.68</f>
      </c>
      <c r="AM8" s="0" t="s">
        <v>143</v>
      </c>
      <c r="AN8" s="0"/>
      <c r="AO8" s="0"/>
      <c r="AP8" s="0"/>
      <c r="AQ8" s="11" t="n">
        <v>46239</v>
      </c>
      <c r="AR8" s="6" t="s">
        <f>=-116.48</f>
      </c>
      <c r="AS8" s="0" t="s">
        <v>156</v>
      </c>
      <c r="AT8" s="11" t="n">
        <v>46231</v>
      </c>
      <c r="AU8" s="6" t="s">
        <f>=-90.4</f>
      </c>
      <c r="AV8" s="0" t="s">
        <v>137</v>
      </c>
    </row>
    <row collapsed="false" customFormat="false" customHeight="false" hidden="false" ht="12.1" outlineLevel="0" r="9">
      <c r="A9" s="0"/>
      <c r="B9" s="8" t="s">
        <f>=-SUM(B2:B7)</f>
      </c>
      <c r="C9" s="0" t="s">
        <v>178</v>
      </c>
      <c r="D9" s="0"/>
      <c r="E9" s="0"/>
      <c r="F9" s="0"/>
      <c r="G9" s="0"/>
      <c r="H9" s="0"/>
      <c r="I9" s="0"/>
      <c r="J9" s="0"/>
      <c r="K9" s="0"/>
      <c r="L9" s="0"/>
      <c r="M9" s="11" t="n">
        <v>46248</v>
      </c>
      <c r="N9" s="8" t="s">
        <f>=-Портфель!K6</f>
      </c>
      <c r="O9" s="0" t="s">
        <v>177</v>
      </c>
      <c r="P9" s="11" t="n">
        <v>46248</v>
      </c>
      <c r="Q9" s="8" t="s">
        <f>=-Портфель!K7</f>
      </c>
      <c r="R9" s="0" t="s">
        <v>177</v>
      </c>
      <c r="S9" s="0"/>
      <c r="T9" s="10" t="s">
        <f>=XIRR(T2:T8,S2:S8)</f>
      </c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10" t="s">
        <f>=XIRR(AF2:AF8,AE2:AE8)</f>
      </c>
      <c r="AG9" s="0"/>
      <c r="AH9" s="0"/>
      <c r="AI9" s="10" t="s">
        <f>=XIRR(AI2:AI8,AH2:AH8)</f>
      </c>
      <c r="AJ9" s="0"/>
      <c r="AK9" s="11" t="n">
        <v>46166</v>
      </c>
      <c r="AL9" s="6" t="s">
        <f>=5066.82</f>
      </c>
      <c r="AM9" s="0" t="s">
        <v>176</v>
      </c>
      <c r="AN9" s="0"/>
      <c r="AO9" s="0"/>
      <c r="AP9" s="0"/>
      <c r="AQ9" s="11" t="n">
        <v>46491</v>
      </c>
      <c r="AR9" s="8" t="s">
        <f>=-Портфель!K17</f>
      </c>
      <c r="AS9" s="0" t="s">
        <v>177</v>
      </c>
      <c r="AT9" s="11" t="n">
        <v>46416</v>
      </c>
      <c r="AU9" s="8" t="s">
        <f>=-Портфель!K18</f>
      </c>
      <c r="AV9" s="0" t="s">
        <v>177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10" t="s">
        <f>=XIRR(N2:N9,M2:M9)</f>
      </c>
      <c r="O10" s="0"/>
      <c r="P10" s="0"/>
      <c r="Q10" s="10" t="s">
        <f>=XIRR(Q2:Q9,P2:P9)</f>
      </c>
      <c r="R10" s="0"/>
      <c r="S10" s="0"/>
      <c r="T10" s="8" t="s">
        <f>=-SUM(T2:T8)</f>
      </c>
      <c r="U10" s="0" t="s">
        <v>178</v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8" t="s">
        <f>=-SUM(AF2:AF8)</f>
      </c>
      <c r="AG10" s="0" t="s">
        <v>178</v>
      </c>
      <c r="AH10" s="0"/>
      <c r="AI10" s="8" t="s">
        <f>=-SUM(AI2:AI8)</f>
      </c>
      <c r="AJ10" s="0" t="s">
        <v>178</v>
      </c>
      <c r="AK10" s="11" t="n">
        <v>46177</v>
      </c>
      <c r="AL10" s="6" t="s">
        <f>=-17.67</f>
      </c>
      <c r="AM10" s="0" t="s">
        <v>133</v>
      </c>
      <c r="AN10" s="0"/>
      <c r="AO10" s="0"/>
      <c r="AP10" s="0"/>
      <c r="AQ10" s="0"/>
      <c r="AR10" s="10" t="s">
        <f>=XIRR(AR2:AR9,AQ2:AQ9)</f>
      </c>
      <c r="AS10" s="0"/>
      <c r="AT10" s="0"/>
      <c r="AU10" s="10" t="s">
        <f>=XIRR(AU2:AU9,AT2:AT9)</f>
      </c>
      <c r="AV10" s="0"/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8" t="s">
        <f>=-SUM(N2:N9)</f>
      </c>
      <c r="O11" s="0" t="s">
        <v>178</v>
      </c>
      <c r="P11" s="0"/>
      <c r="Q11" s="8" t="s">
        <f>=-SUM(Q2:Q9)</f>
      </c>
      <c r="R11" s="0" t="s">
        <v>178</v>
      </c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11" t="n">
        <v>46177</v>
      </c>
      <c r="AL11" s="6" t="s">
        <f>=-159.03</f>
      </c>
      <c r="AM11" s="0" t="s">
        <v>155</v>
      </c>
      <c r="AN11" s="0"/>
      <c r="AO11" s="0"/>
      <c r="AP11" s="0"/>
      <c r="AQ11" s="0"/>
      <c r="AR11" s="8" t="s">
        <f>=-SUM(AR2:AR9)</f>
      </c>
      <c r="AS11" s="0" t="s">
        <v>178</v>
      </c>
      <c r="AT11" s="0"/>
      <c r="AU11" s="8" t="s">
        <f>=-SUM(AU2:AU9)</f>
      </c>
      <c r="AV11" s="0" t="s">
        <v>178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11" t="n">
        <v>46207</v>
      </c>
      <c r="AL12" s="6" t="s">
        <f>=-17.67</f>
      </c>
      <c r="AM12" s="0" t="s">
        <v>133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11" t="n">
        <v>46207</v>
      </c>
      <c r="AL13" s="6" t="s">
        <f>=-159.03</f>
      </c>
      <c r="AM13" s="0" t="s">
        <v>155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11" t="n">
        <v>46237</v>
      </c>
      <c r="AL14" s="6" t="s">
        <f>=-17.67</f>
      </c>
      <c r="AM14" s="0" t="s">
        <v>133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11" t="n">
        <v>46237</v>
      </c>
      <c r="AL15" s="6" t="s">
        <f>=-159.03</f>
      </c>
      <c r="AM15" s="0" t="s">
        <v>155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11" t="n">
        <v>46409</v>
      </c>
      <c r="AL16" s="8" t="s">
        <f>=-Портфель!K15</f>
      </c>
      <c r="AM16" s="0" t="s">
        <v>177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10" t="s">
        <f>=XIRR(AL2:AL16,AK2:AK16)</f>
      </c>
      <c r="AM17" s="0"/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8" t="s">
        <f>=-SUM(AL2:AL16)</f>
      </c>
      <c r="AM18" s="0" t="s">
        <v>178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179</v>
      </c>
      <c r="C1" s="0"/>
      <c r="D1" s="0"/>
      <c r="E1" s="4" t="s">
        <v>180</v>
      </c>
      <c r="F1" s="0"/>
    </row>
    <row collapsed="false" customFormat="false" customHeight="false" hidden="false" ht="12.1" outlineLevel="0" r="2">
      <c r="A2" s="11" t="n">
        <v>45768</v>
      </c>
      <c r="B2" s="6" t="n">
        <v>19.14</v>
      </c>
      <c r="C2" s="0" t="s">
        <v>176</v>
      </c>
      <c r="D2" s="11" t="n">
        <v>45838</v>
      </c>
      <c r="E2" s="6" t="n">
        <v>1055.12</v>
      </c>
      <c r="F2" s="0" t="s">
        <v>176</v>
      </c>
    </row>
    <row collapsed="false" customFormat="false" customHeight="false" hidden="false" ht="12.1" outlineLevel="0" r="3">
      <c r="A3" s="11" t="n">
        <v>45779</v>
      </c>
      <c r="B3" s="6" t="n">
        <v>4843.75</v>
      </c>
      <c r="C3" s="0" t="s">
        <v>176</v>
      </c>
      <c r="D3" s="11" t="n">
        <v>46135</v>
      </c>
      <c r="E3" s="6" t="n">
        <v>-1090</v>
      </c>
      <c r="F3" s="0" t="s">
        <v>181</v>
      </c>
    </row>
    <row collapsed="false" customFormat="false" customHeight="false" hidden="false" ht="12.1" outlineLevel="0" r="4">
      <c r="A4" s="11" t="n">
        <v>45799</v>
      </c>
      <c r="B4" s="6" t="n">
        <v>207.06</v>
      </c>
      <c r="C4" s="0" t="s">
        <v>176</v>
      </c>
      <c r="D4" s="0"/>
      <c r="E4" s="10" t="s">
        <f>=XIRR(E2:E3,D2:D3)</f>
      </c>
      <c r="F4" s="0"/>
    </row>
    <row collapsed="false" customFormat="false" customHeight="false" hidden="false" ht="12.1" outlineLevel="0" r="5">
      <c r="A5" s="11" t="n">
        <v>46051</v>
      </c>
      <c r="B5" s="6" t="n">
        <v>-5432.28</v>
      </c>
      <c r="C5" s="0" t="s">
        <v>181</v>
      </c>
      <c r="D5" s="0"/>
      <c r="E5" s="8" t="s">
        <f>=-SUM(E2:E3)</f>
      </c>
      <c r="F5" s="0" t="s">
        <v>178</v>
      </c>
    </row>
    <row collapsed="false" customFormat="false" customHeight="false" hidden="false" ht="12.1" outlineLevel="0" r="6">
      <c r="A6" s="0"/>
      <c r="B6" s="10" t="s">
        <f>=XIRR(B2:B5,A2:A5)</f>
      </c>
      <c r="C6" s="0"/>
    </row>
    <row collapsed="false" customFormat="false" customHeight="false" hidden="false" ht="12.1" outlineLevel="0" r="7">
      <c r="A7" s="0"/>
      <c r="B7" s="8" t="s">
        <f>=-SUM(B2:B5)</f>
      </c>
      <c r="C7" s="0" t="s">
        <v>178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N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182</v>
      </c>
      <c r="C1" s="0"/>
      <c r="D1" s="0"/>
      <c r="E1" s="3" t="s">
        <v>183</v>
      </c>
      <c r="F1" s="0"/>
      <c r="G1" s="0"/>
      <c r="H1" s="3" t="s">
        <v>184</v>
      </c>
      <c r="I1" s="0"/>
      <c r="J1" s="0"/>
      <c r="K1" s="3" t="s">
        <v>185</v>
      </c>
      <c r="L1" s="0"/>
      <c r="M1" s="0"/>
      <c r="N1" s="3" t="s">
        <v>186</v>
      </c>
      <c r="O1" s="0"/>
      <c r="P1" s="0"/>
      <c r="Q1" s="3" t="s">
        <v>187</v>
      </c>
      <c r="R1" s="0"/>
      <c r="S1" s="0"/>
      <c r="T1" s="3" t="s">
        <v>188</v>
      </c>
      <c r="U1" s="0"/>
      <c r="V1" s="0"/>
      <c r="W1" s="3" t="s">
        <v>189</v>
      </c>
      <c r="X1" s="0"/>
      <c r="Y1" s="0"/>
      <c r="Z1" s="3" t="s">
        <v>190</v>
      </c>
      <c r="AA1" s="0"/>
      <c r="AB1" s="0"/>
      <c r="AC1" s="3" t="s">
        <v>191</v>
      </c>
      <c r="AD1" s="0"/>
      <c r="AE1" s="0"/>
      <c r="AF1" s="3" t="s">
        <v>192</v>
      </c>
      <c r="AG1" s="0"/>
      <c r="AH1" s="0"/>
      <c r="AI1" s="3" t="s">
        <v>193</v>
      </c>
      <c r="AJ1" s="0"/>
      <c r="AK1" s="0"/>
      <c r="AL1" s="3" t="s">
        <v>194</v>
      </c>
      <c r="AM1" s="0"/>
      <c r="AN1" s="0"/>
      <c r="AO1" s="3" t="s">
        <v>195</v>
      </c>
      <c r="AP1" s="0"/>
      <c r="AQ1" s="0"/>
      <c r="AR1" s="3" t="s">
        <v>196</v>
      </c>
      <c r="AS1" s="0"/>
      <c r="AT1" s="0"/>
      <c r="AU1" s="3" t="s">
        <v>197</v>
      </c>
      <c r="AV1" s="0"/>
      <c r="AW1" s="0"/>
      <c r="AX1" s="3" t="s">
        <v>198</v>
      </c>
      <c r="AY1" s="0"/>
      <c r="AZ1" s="0"/>
      <c r="BA1" s="3" t="s">
        <v>199</v>
      </c>
      <c r="BB1" s="0"/>
      <c r="BC1" s="0"/>
      <c r="BD1" s="3" t="s">
        <v>200</v>
      </c>
      <c r="BE1" s="0"/>
      <c r="BF1" s="0"/>
      <c r="BG1" s="3" t="s">
        <v>201</v>
      </c>
      <c r="BH1" s="0"/>
      <c r="BI1" s="0"/>
      <c r="BJ1" s="3" t="s">
        <v>202</v>
      </c>
      <c r="BK1" s="0"/>
      <c r="BL1" s="0"/>
      <c r="BM1" s="3" t="s">
        <v>203</v>
      </c>
      <c r="BN1" s="0"/>
    </row>
    <row collapsed="false" customFormat="false" customHeight="false" hidden="false" ht="12.1" outlineLevel="0" r="2">
      <c r="A2" s="11" t="n">
        <v>45863</v>
      </c>
      <c r="B2" s="6" t="n">
        <v>20</v>
      </c>
      <c r="C2" s="6" t="n">
        <v>6118.3</v>
      </c>
      <c r="D2" s="11" t="n">
        <v>45855</v>
      </c>
      <c r="E2" s="6" t="n">
        <v>4</v>
      </c>
      <c r="F2" s="6" t="n">
        <v>5348</v>
      </c>
      <c r="G2" s="11" t="n">
        <v>45910</v>
      </c>
      <c r="H2" s="6" t="n">
        <v>30</v>
      </c>
      <c r="I2" s="6" t="n">
        <v>3942.29</v>
      </c>
      <c r="J2" s="11" t="n">
        <v>45918</v>
      </c>
      <c r="K2" s="6" t="n">
        <v>180</v>
      </c>
      <c r="L2" s="6" t="n">
        <v>22242.53</v>
      </c>
      <c r="M2" s="11" t="n">
        <v>45775</v>
      </c>
      <c r="N2" s="6" t="n">
        <v>2</v>
      </c>
      <c r="O2" s="6" t="n">
        <v>6860.52</v>
      </c>
      <c r="P2" s="11" t="n">
        <v>45797</v>
      </c>
      <c r="Q2" s="6" t="n">
        <v>10</v>
      </c>
      <c r="R2" s="6" t="n">
        <v>521.56</v>
      </c>
      <c r="S2" s="11" t="n">
        <v>45792</v>
      </c>
      <c r="T2" s="6" t="n">
        <v>30</v>
      </c>
      <c r="U2" s="6" t="n">
        <v>9282.77</v>
      </c>
      <c r="V2" s="11" t="n">
        <v>45912</v>
      </c>
      <c r="W2" s="6" t="n">
        <v>600</v>
      </c>
      <c r="X2" s="6" t="n">
        <v>5295.84</v>
      </c>
      <c r="Y2" s="11" t="n">
        <v>46141</v>
      </c>
      <c r="Z2" s="6" t="n">
        <v>10</v>
      </c>
      <c r="AA2" s="6" t="n">
        <v>3580.21</v>
      </c>
      <c r="AB2" s="11" t="n">
        <v>46164</v>
      </c>
      <c r="AC2" s="6" t="n">
        <v>1000</v>
      </c>
      <c r="AD2" s="6" t="n">
        <v>1965.88</v>
      </c>
      <c r="AE2" s="11" t="n">
        <v>46050</v>
      </c>
      <c r="AF2" s="6" t="n">
        <v>7</v>
      </c>
      <c r="AG2" s="6" t="n">
        <v>6265.65</v>
      </c>
      <c r="AH2" s="11" t="n">
        <v>46126</v>
      </c>
      <c r="AI2" s="6" t="n">
        <v>10</v>
      </c>
      <c r="AJ2" s="6" t="n">
        <v>9272.8</v>
      </c>
      <c r="AK2" s="11" t="n">
        <v>46044</v>
      </c>
      <c r="AL2" s="6" t="n">
        <v>1</v>
      </c>
      <c r="AM2" s="6" t="n">
        <v>1010.59</v>
      </c>
      <c r="AN2" s="11" t="n">
        <v>46038</v>
      </c>
      <c r="AO2" s="6" t="n">
        <v>10</v>
      </c>
      <c r="AP2" s="6" t="n">
        <v>9514.51</v>
      </c>
      <c r="AQ2" s="11" t="n">
        <v>46126</v>
      </c>
      <c r="AR2" s="6" t="n">
        <v>5</v>
      </c>
      <c r="AS2" s="6" t="n">
        <v>4877.72</v>
      </c>
      <c r="AT2" s="11" t="n">
        <v>46051</v>
      </c>
      <c r="AU2" s="6" t="n">
        <v>5</v>
      </c>
      <c r="AV2" s="6" t="n">
        <v>4977.88</v>
      </c>
      <c r="AW2" s="11" t="n">
        <v>46169</v>
      </c>
      <c r="AX2" s="6" t="n">
        <v>5</v>
      </c>
      <c r="AY2" s="6" t="n">
        <v>5000</v>
      </c>
      <c r="AZ2" s="11" t="n">
        <v>46135</v>
      </c>
      <c r="BA2" s="6" t="n">
        <v>1</v>
      </c>
      <c r="BB2" s="6" t="n">
        <v>944.71</v>
      </c>
      <c r="BC2" s="11" t="n">
        <v>46051</v>
      </c>
      <c r="BD2" s="6" t="n">
        <v>1</v>
      </c>
      <c r="BE2" s="6" t="n">
        <v>948.08</v>
      </c>
      <c r="BF2" s="11" t="n">
        <v>46112</v>
      </c>
      <c r="BG2" s="6" t="n">
        <v>2</v>
      </c>
      <c r="BH2" s="6" t="n">
        <v>1568.2</v>
      </c>
      <c r="BI2" s="11" t="n">
        <v>46134</v>
      </c>
      <c r="BJ2" s="6" t="n">
        <v>1</v>
      </c>
      <c r="BK2" s="6" t="n">
        <v>629.23</v>
      </c>
      <c r="BL2" s="11" t="n">
        <v>46038</v>
      </c>
      <c r="BM2" s="6" t="n">
        <v>1</v>
      </c>
      <c r="BN2" s="6" t="n">
        <v>656.69</v>
      </c>
    </row>
    <row collapsed="false" customFormat="false" customHeight="false" hidden="false" ht="12.1" outlineLevel="0" r="3">
      <c r="A3" s="11" t="n">
        <v>45870</v>
      </c>
      <c r="B3" s="6" t="n">
        <v>6</v>
      </c>
      <c r="C3" s="6" t="n">
        <v>1809.31</v>
      </c>
      <c r="D3" s="11" t="n">
        <v>45897</v>
      </c>
      <c r="E3" s="6" t="n">
        <v>4</v>
      </c>
      <c r="F3" s="6" t="n">
        <v>5215.6</v>
      </c>
      <c r="G3" s="11" t="n">
        <v>45912</v>
      </c>
      <c r="H3" s="6" t="n">
        <v>40</v>
      </c>
      <c r="I3" s="6" t="n">
        <v>5035.06</v>
      </c>
      <c r="J3" s="0"/>
      <c r="K3" s="5" t="s">
        <f>=SUM(L2:L2)/SUM(K2:K2)</f>
      </c>
      <c r="L3" s="0" t="s">
        <v>12</v>
      </c>
      <c r="M3" s="11" t="n">
        <v>45779</v>
      </c>
      <c r="N3" s="6" t="n">
        <v>1</v>
      </c>
      <c r="O3" s="6" t="n">
        <v>3289.84</v>
      </c>
      <c r="P3" s="11" t="n">
        <v>45798</v>
      </c>
      <c r="Q3" s="6" t="n">
        <v>100</v>
      </c>
      <c r="R3" s="6" t="n">
        <v>5154.42</v>
      </c>
      <c r="S3" s="0"/>
      <c r="T3" s="5" t="s">
        <f>=SUM(U2:U2)/SUM(T2:T2)</f>
      </c>
      <c r="U3" s="0" t="s">
        <v>12</v>
      </c>
      <c r="V3" s="0"/>
      <c r="W3" s="5" t="s">
        <f>=SUM(X2:X2)/SUM(W2:W2)</f>
      </c>
      <c r="X3" s="0" t="s">
        <v>12</v>
      </c>
      <c r="Y3" s="0"/>
      <c r="Z3" s="5" t="s">
        <f>=SUM(AA2:AA2)/SUM(Z2:Z2)</f>
      </c>
      <c r="AA3" s="0" t="s">
        <v>12</v>
      </c>
      <c r="AB3" s="0"/>
      <c r="AC3" s="5" t="s">
        <f>=SUM(AD2:AD2)/SUM(AC2:AC2)</f>
      </c>
      <c r="AD3" s="0" t="s">
        <v>12</v>
      </c>
      <c r="AE3" s="11" t="n">
        <v>46079</v>
      </c>
      <c r="AF3" s="6" t="n">
        <v>5</v>
      </c>
      <c r="AG3" s="6" t="n">
        <v>4594.33</v>
      </c>
      <c r="AH3" s="11" t="n">
        <v>46127</v>
      </c>
      <c r="AI3" s="6" t="n">
        <v>1</v>
      </c>
      <c r="AJ3" s="6" t="n">
        <v>927.95</v>
      </c>
      <c r="AK3" s="11" t="n">
        <v>46057</v>
      </c>
      <c r="AL3" s="6" t="n">
        <v>4</v>
      </c>
      <c r="AM3" s="6" t="n">
        <v>4042.38</v>
      </c>
      <c r="AN3" s="11" t="n">
        <v>46134</v>
      </c>
      <c r="AO3" s="6" t="n">
        <v>1</v>
      </c>
      <c r="AP3" s="6" t="n">
        <v>937.03</v>
      </c>
      <c r="AQ3" s="11" t="n">
        <v>46149</v>
      </c>
      <c r="AR3" s="6" t="n">
        <v>1</v>
      </c>
      <c r="AS3" s="6" t="n">
        <v>980.92</v>
      </c>
      <c r="AT3" s="0"/>
      <c r="AU3" s="5" t="s">
        <f>=SUM(AV2:AV2)/SUM(AU2:AU2)</f>
      </c>
      <c r="AV3" s="0" t="s">
        <v>12</v>
      </c>
      <c r="AW3" s="0"/>
      <c r="AX3" s="5" t="s">
        <f>=SUM(AY2:AY2)/SUM(AX2:AX2)</f>
      </c>
      <c r="AY3" s="0" t="s">
        <v>12</v>
      </c>
      <c r="AZ3" s="11" t="n">
        <v>46157</v>
      </c>
      <c r="BA3" s="6" t="n">
        <v>4</v>
      </c>
      <c r="BB3" s="6" t="n">
        <v>3765.79</v>
      </c>
      <c r="BC3" s="11" t="n">
        <v>46126</v>
      </c>
      <c r="BD3" s="6" t="n">
        <v>1</v>
      </c>
      <c r="BE3" s="6" t="n">
        <v>989.07</v>
      </c>
      <c r="BF3" s="0"/>
      <c r="BG3" s="5" t="s">
        <f>=SUM(BH2:BH2)/SUM(BG2:BG2)</f>
      </c>
      <c r="BH3" s="0" t="s">
        <v>12</v>
      </c>
      <c r="BI3" s="11" t="n">
        <v>46176</v>
      </c>
      <c r="BJ3" s="6" t="n">
        <v>1</v>
      </c>
      <c r="BK3" s="6" t="n">
        <v>519.35</v>
      </c>
      <c r="BL3" s="0"/>
      <c r="BM3" s="5" t="s">
        <f>=SUM(BN2:BN2)/SUM(BM2:BM2)</f>
      </c>
      <c r="BN3" s="0" t="s">
        <v>12</v>
      </c>
    </row>
    <row collapsed="false" customFormat="false" customHeight="false" hidden="false" ht="12.1" outlineLevel="0" r="4">
      <c r="A4" s="11" t="n">
        <v>45919</v>
      </c>
      <c r="B4" s="6" t="n">
        <v>113</v>
      </c>
      <c r="C4" s="6" t="n">
        <v>33888.36</v>
      </c>
      <c r="D4" s="11" t="n">
        <v>45918</v>
      </c>
      <c r="E4" s="6" t="n">
        <v>20</v>
      </c>
      <c r="F4" s="6" t="n">
        <v>25054.94</v>
      </c>
      <c r="G4" s="11" t="n">
        <v>45919</v>
      </c>
      <c r="H4" s="6" t="n">
        <v>200</v>
      </c>
      <c r="I4" s="6" t="n">
        <v>24372.9</v>
      </c>
      <c r="J4" s="0"/>
      <c r="K4" s="6" t="n">
        <v>121.64</v>
      </c>
      <c r="L4" s="0" t="s">
        <v>204</v>
      </c>
      <c r="M4" s="11" t="n">
        <v>45784</v>
      </c>
      <c r="N4" s="6" t="n">
        <v>1</v>
      </c>
      <c r="O4" s="6" t="n">
        <v>3221.64</v>
      </c>
      <c r="P4" s="11" t="n">
        <v>45818</v>
      </c>
      <c r="Q4" s="6" t="n">
        <v>90</v>
      </c>
      <c r="R4" s="6" t="n">
        <v>4526.14</v>
      </c>
      <c r="S4" s="0"/>
      <c r="T4" s="6" t="n">
        <v>267.56</v>
      </c>
      <c r="U4" s="0" t="s">
        <v>204</v>
      </c>
      <c r="V4" s="0"/>
      <c r="W4" s="6" t="n">
        <v>7.04</v>
      </c>
      <c r="X4" s="0" t="s">
        <v>204</v>
      </c>
      <c r="Y4" s="0"/>
      <c r="Z4" s="6" t="n">
        <v>343.35</v>
      </c>
      <c r="AA4" s="0" t="s">
        <v>204</v>
      </c>
      <c r="AB4" s="0"/>
      <c r="AC4" s="6" t="n">
        <v>1.663</v>
      </c>
      <c r="AD4" s="0" t="s">
        <v>204</v>
      </c>
      <c r="AE4" s="11" t="n">
        <v>46148</v>
      </c>
      <c r="AF4" s="6" t="n">
        <v>1</v>
      </c>
      <c r="AG4" s="6" t="n">
        <v>944.95</v>
      </c>
      <c r="AH4" s="11" t="n">
        <v>46176</v>
      </c>
      <c r="AI4" s="6" t="n">
        <v>1</v>
      </c>
      <c r="AJ4" s="6" t="n">
        <v>829.64</v>
      </c>
      <c r="AK4" s="11" t="n">
        <v>46087</v>
      </c>
      <c r="AL4" s="6" t="n">
        <v>5</v>
      </c>
      <c r="AM4" s="6" t="n">
        <v>5066.82</v>
      </c>
      <c r="AN4" s="0"/>
      <c r="AO4" s="5" t="s">
        <f>=SUM(AP2:AP3)/SUM(AO2:AO3)</f>
      </c>
      <c r="AP4" s="0" t="s">
        <v>12</v>
      </c>
      <c r="AQ4" s="11" t="n">
        <v>46157</v>
      </c>
      <c r="AR4" s="6" t="n">
        <v>1</v>
      </c>
      <c r="AS4" s="6" t="n">
        <v>993.05</v>
      </c>
      <c r="AT4" s="0"/>
      <c r="AU4" s="6" t="n">
        <v>100</v>
      </c>
      <c r="AV4" s="0" t="s">
        <v>204</v>
      </c>
      <c r="AW4" s="0"/>
      <c r="AX4" s="6" t="n">
        <v>100</v>
      </c>
      <c r="AY4" s="0" t="s">
        <v>204</v>
      </c>
      <c r="AZ4" s="0"/>
      <c r="BA4" s="5" t="s">
        <f>=SUM(BB2:BB3)/SUM(BA2:BA3)</f>
      </c>
      <c r="BB4" s="0" t="s">
        <v>12</v>
      </c>
      <c r="BC4" s="0"/>
      <c r="BD4" s="5" t="s">
        <f>=SUM(BE2:BE3)/SUM(BD2:BD3)</f>
      </c>
      <c r="BE4" s="0" t="s">
        <v>12</v>
      </c>
      <c r="BF4" s="0"/>
      <c r="BG4" s="6" t="n">
        <v>70.843</v>
      </c>
      <c r="BH4" s="0" t="s">
        <v>204</v>
      </c>
      <c r="BI4" s="0"/>
      <c r="BJ4" s="5" t="s">
        <f>=SUM(BK2:BK3)/SUM(BJ2:BJ3)</f>
      </c>
      <c r="BK4" s="0" t="s">
        <v>12</v>
      </c>
      <c r="BL4" s="0"/>
      <c r="BM4" s="6" t="n">
        <v>59.45</v>
      </c>
      <c r="BN4" s="0" t="s">
        <v>204</v>
      </c>
    </row>
    <row collapsed="false" customFormat="false" customHeight="false" hidden="false" ht="12.1" outlineLevel="0" r="5">
      <c r="A5" s="11" t="n">
        <v>45924</v>
      </c>
      <c r="B5" s="6" t="n">
        <v>2</v>
      </c>
      <c r="C5" s="6" t="n">
        <v>581.74</v>
      </c>
      <c r="D5" s="0"/>
      <c r="E5" s="5" t="s">
        <f>=SUM(F2:F4)/SUM(E2:E4)</f>
      </c>
      <c r="F5" s="0" t="s">
        <v>12</v>
      </c>
      <c r="G5" s="0"/>
      <c r="H5" s="5" t="s">
        <f>=SUM(I2:I4)/SUM(H2:H4)</f>
      </c>
      <c r="I5" s="0" t="s">
        <v>12</v>
      </c>
      <c r="J5" s="0"/>
      <c r="K5" s="6" t="n">
        <v>180</v>
      </c>
      <c r="L5" s="0" t="s">
        <v>205</v>
      </c>
      <c r="M5" s="11" t="n">
        <v>46238</v>
      </c>
      <c r="N5" s="6" t="n">
        <v>4</v>
      </c>
      <c r="O5" s="6" t="n">
        <v>8344.96</v>
      </c>
      <c r="P5" s="11" t="n">
        <v>45866</v>
      </c>
      <c r="Q5" s="6" t="n">
        <v>110</v>
      </c>
      <c r="R5" s="6" t="n">
        <v>4909.69</v>
      </c>
      <c r="S5" s="0"/>
      <c r="T5" s="6" t="n">
        <v>30</v>
      </c>
      <c r="U5" s="0" t="s">
        <v>205</v>
      </c>
      <c r="V5" s="0"/>
      <c r="W5" s="6" t="n">
        <v>600</v>
      </c>
      <c r="X5" s="0" t="s">
        <v>205</v>
      </c>
      <c r="Y5" s="0"/>
      <c r="Z5" s="6" t="n">
        <v>10</v>
      </c>
      <c r="AA5" s="0" t="s">
        <v>205</v>
      </c>
      <c r="AB5" s="0"/>
      <c r="AC5" s="6" t="n">
        <v>1000</v>
      </c>
      <c r="AD5" s="0" t="s">
        <v>205</v>
      </c>
      <c r="AE5" s="11" t="n">
        <v>46169</v>
      </c>
      <c r="AF5" s="6" t="n">
        <v>1</v>
      </c>
      <c r="AG5" s="6" t="n">
        <v>814.48</v>
      </c>
      <c r="AH5" s="11" t="n">
        <v>46205</v>
      </c>
      <c r="AI5" s="6" t="n">
        <v>1</v>
      </c>
      <c r="AJ5" s="6" t="n">
        <v>866.95</v>
      </c>
      <c r="AK5" s="0"/>
      <c r="AL5" s="5" t="s">
        <f>=SUM(AM2:AM4)/SUM(AL2:AL4)</f>
      </c>
      <c r="AM5" s="0" t="s">
        <v>12</v>
      </c>
      <c r="AN5" s="0"/>
      <c r="AO5" s="6" t="n">
        <v>87.327</v>
      </c>
      <c r="AP5" s="0" t="s">
        <v>204</v>
      </c>
      <c r="AQ5" s="0"/>
      <c r="AR5" s="5" t="s">
        <f>=SUM(AS2:AS4)/SUM(AR2:AR4)</f>
      </c>
      <c r="AS5" s="0" t="s">
        <v>12</v>
      </c>
      <c r="AT5" s="0"/>
      <c r="AU5" s="6" t="n">
        <v>5</v>
      </c>
      <c r="AV5" s="0" t="s">
        <v>205</v>
      </c>
      <c r="AW5" s="0"/>
      <c r="AX5" s="6" t="n">
        <v>5</v>
      </c>
      <c r="AY5" s="0" t="s">
        <v>205</v>
      </c>
      <c r="AZ5" s="0"/>
      <c r="BA5" s="6" t="n">
        <v>88.004</v>
      </c>
      <c r="BB5" s="0" t="s">
        <v>204</v>
      </c>
      <c r="BC5" s="0"/>
      <c r="BD5" s="6" t="n">
        <v>88.599</v>
      </c>
      <c r="BE5" s="0" t="s">
        <v>204</v>
      </c>
      <c r="BF5" s="0"/>
      <c r="BG5" s="6" t="n">
        <v>2</v>
      </c>
      <c r="BH5" s="0" t="s">
        <v>205</v>
      </c>
      <c r="BI5" s="0"/>
      <c r="BJ5" s="6" t="n">
        <v>54.063</v>
      </c>
      <c r="BK5" s="0" t="s">
        <v>204</v>
      </c>
      <c r="BL5" s="0"/>
      <c r="BM5" s="6" t="n">
        <v>1</v>
      </c>
      <c r="BN5" s="0" t="s">
        <v>205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12</v>
      </c>
      <c r="D6" s="0"/>
      <c r="E6" s="6" t="n">
        <v>1041</v>
      </c>
      <c r="F6" s="0" t="s">
        <v>204</v>
      </c>
      <c r="G6" s="0"/>
      <c r="H6" s="6" t="n">
        <v>89.01</v>
      </c>
      <c r="I6" s="0" t="s">
        <v>204</v>
      </c>
      <c r="J6" s="0"/>
      <c r="K6" s="5" t="s">
        <f>=K5*(ABS(K4)-ABS(K3))</f>
      </c>
      <c r="L6" s="0" t="s">
        <v>206</v>
      </c>
      <c r="M6" s="0"/>
      <c r="N6" s="5" t="s">
        <f>=SUM(O2:O5)/SUM(N2:N5)</f>
      </c>
      <c r="O6" s="0" t="s">
        <v>12</v>
      </c>
      <c r="P6" s="11" t="n">
        <v>46141</v>
      </c>
      <c r="Q6" s="6" t="n">
        <v>30</v>
      </c>
      <c r="R6" s="6" t="n">
        <v>1250.84</v>
      </c>
      <c r="S6" s="0"/>
      <c r="T6" s="5" t="s">
        <f>=T5*(ABS(T4)-ABS(T3))</f>
      </c>
      <c r="U6" s="0" t="s">
        <v>206</v>
      </c>
      <c r="V6" s="0"/>
      <c r="W6" s="5" t="s">
        <f>=W5*(ABS(W4)-ABS(W3))</f>
      </c>
      <c r="X6" s="0" t="s">
        <v>206</v>
      </c>
      <c r="Y6" s="0"/>
      <c r="Z6" s="5" t="s">
        <f>=Z5*(ABS(Z4)-ABS(Z3))</f>
      </c>
      <c r="AA6" s="0" t="s">
        <v>206</v>
      </c>
      <c r="AB6" s="0"/>
      <c r="AC6" s="5" t="s">
        <f>=AC5*(ABS(AC4)-ABS(AC3))</f>
      </c>
      <c r="AD6" s="0" t="s">
        <v>206</v>
      </c>
      <c r="AE6" s="11" t="n">
        <v>46223</v>
      </c>
      <c r="AF6" s="6" t="n">
        <v>1</v>
      </c>
      <c r="AG6" s="6" t="n">
        <v>876.2</v>
      </c>
      <c r="AH6" s="11" t="n">
        <v>46238</v>
      </c>
      <c r="AI6" s="6" t="n">
        <v>1</v>
      </c>
      <c r="AJ6" s="6" t="n">
        <v>869.35</v>
      </c>
      <c r="AK6" s="0"/>
      <c r="AL6" s="6" t="n">
        <v>100.83</v>
      </c>
      <c r="AM6" s="0" t="s">
        <v>204</v>
      </c>
      <c r="AN6" s="0"/>
      <c r="AO6" s="6" t="n">
        <v>11</v>
      </c>
      <c r="AP6" s="0" t="s">
        <v>205</v>
      </c>
      <c r="AQ6" s="0"/>
      <c r="AR6" s="6" t="n">
        <v>96.79</v>
      </c>
      <c r="AS6" s="0" t="s">
        <v>204</v>
      </c>
      <c r="AT6" s="0"/>
      <c r="AU6" s="6" t="s">
        <f>=Портфель!H18*Портфель!$R$13</f>
      </c>
      <c r="AV6" s="0" t="s">
        <v>7</v>
      </c>
      <c r="AW6" s="0"/>
      <c r="AX6" s="6" t="s">
        <f>=Портфель!H19*Портфель!$R$13</f>
      </c>
      <c r="AY6" s="0" t="s">
        <v>7</v>
      </c>
      <c r="AZ6" s="0"/>
      <c r="BA6" s="6" t="n">
        <v>5</v>
      </c>
      <c r="BB6" s="0" t="s">
        <v>205</v>
      </c>
      <c r="BC6" s="0"/>
      <c r="BD6" s="6" t="n">
        <v>2</v>
      </c>
      <c r="BE6" s="0" t="s">
        <v>205</v>
      </c>
      <c r="BF6" s="0"/>
      <c r="BG6" s="6" t="s">
        <f>=Портфель!H22*Портфель!$R$13</f>
      </c>
      <c r="BH6" s="0" t="s">
        <v>7</v>
      </c>
      <c r="BI6" s="0"/>
      <c r="BJ6" s="6" t="n">
        <v>2</v>
      </c>
      <c r="BK6" s="0" t="s">
        <v>205</v>
      </c>
      <c r="BL6" s="0"/>
      <c r="BM6" s="6" t="s">
        <f>=Портфель!H24*Портфель!$R$13</f>
      </c>
      <c r="BN6" s="0" t="s">
        <v>7</v>
      </c>
    </row>
    <row collapsed="false" customFormat="false" customHeight="false" hidden="false" ht="12.1" outlineLevel="0" r="7">
      <c r="A7" s="0"/>
      <c r="B7" s="6" t="n">
        <v>278.91</v>
      </c>
      <c r="C7" s="0" t="s">
        <v>204</v>
      </c>
      <c r="D7" s="0"/>
      <c r="E7" s="6" t="n">
        <v>28</v>
      </c>
      <c r="F7" s="0" t="s">
        <v>205</v>
      </c>
      <c r="G7" s="0"/>
      <c r="H7" s="6" t="n">
        <v>270</v>
      </c>
      <c r="I7" s="0" t="s">
        <v>205</v>
      </c>
      <c r="J7" s="0"/>
      <c r="K7" s="0"/>
      <c r="L7" s="0"/>
      <c r="M7" s="0"/>
      <c r="N7" s="6" t="n">
        <v>2050</v>
      </c>
      <c r="O7" s="0" t="s">
        <v>204</v>
      </c>
      <c r="P7" s="0"/>
      <c r="Q7" s="5" t="s">
        <f>=SUM(R2:R6)/SUM(Q2:Q6)</f>
      </c>
      <c r="R7" s="0" t="s">
        <v>12</v>
      </c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5" t="s">
        <f>=SUM(AG2:AG6)/SUM(AF2:AF6)</f>
      </c>
      <c r="AG7" s="0" t="s">
        <v>12</v>
      </c>
      <c r="AH7" s="0"/>
      <c r="AI7" s="5" t="s">
        <f>=SUM(AJ2:AJ6)/SUM(AI2:AI6)</f>
      </c>
      <c r="AJ7" s="0" t="s">
        <v>12</v>
      </c>
      <c r="AK7" s="0"/>
      <c r="AL7" s="6" t="n">
        <v>10</v>
      </c>
      <c r="AM7" s="0" t="s">
        <v>205</v>
      </c>
      <c r="AN7" s="0"/>
      <c r="AO7" s="6" t="s">
        <f>=Портфель!H16*Портфель!$R$13</f>
      </c>
      <c r="AP7" s="0" t="s">
        <v>7</v>
      </c>
      <c r="AQ7" s="0"/>
      <c r="AR7" s="6" t="n">
        <v>7</v>
      </c>
      <c r="AS7" s="0" t="s">
        <v>205</v>
      </c>
      <c r="AT7" s="0"/>
      <c r="AU7" s="6" t="s">
        <f>=Портфель!I18*Портфель!$R$13</f>
      </c>
      <c r="AV7" s="0" t="s">
        <v>8</v>
      </c>
      <c r="AW7" s="0"/>
      <c r="AX7" s="6" t="s">
        <f>=Портфель!I19*Портфель!$R$13</f>
      </c>
      <c r="AY7" s="0" t="s">
        <v>8</v>
      </c>
      <c r="AZ7" s="0"/>
      <c r="BA7" s="6" t="s">
        <f>=Портфель!H20*Портфель!$R$13</f>
      </c>
      <c r="BB7" s="0" t="s">
        <v>7</v>
      </c>
      <c r="BC7" s="0"/>
      <c r="BD7" s="6" t="s">
        <f>=Портфель!H21*Портфель!$R$13</f>
      </c>
      <c r="BE7" s="0" t="s">
        <v>7</v>
      </c>
      <c r="BF7" s="0"/>
      <c r="BG7" s="6" t="s">
        <f>=Портфель!I22*Портфель!$R$13</f>
      </c>
      <c r="BH7" s="0" t="s">
        <v>8</v>
      </c>
      <c r="BI7" s="0"/>
      <c r="BJ7" s="6" t="s">
        <f>=Портфель!H23*Портфель!$R$13</f>
      </c>
      <c r="BK7" s="0" t="s">
        <v>7</v>
      </c>
      <c r="BL7" s="0"/>
      <c r="BM7" s="6" t="s">
        <f>=Портфель!I24*Портфель!$R$13</f>
      </c>
      <c r="BN7" s="0" t="s">
        <v>8</v>
      </c>
    </row>
    <row collapsed="false" customFormat="false" customHeight="false" hidden="false" ht="12.1" outlineLevel="0" r="8">
      <c r="A8" s="0"/>
      <c r="B8" s="6" t="n">
        <v>141</v>
      </c>
      <c r="C8" s="0" t="s">
        <v>205</v>
      </c>
      <c r="D8" s="0"/>
      <c r="E8" s="5" t="s">
        <f>=E7*(ABS(E6)-ABS(E5))</f>
      </c>
      <c r="F8" s="0" t="s">
        <v>206</v>
      </c>
      <c r="G8" s="0"/>
      <c r="H8" s="5" t="s">
        <f>=H7*(ABS(H6)-ABS(H5))</f>
      </c>
      <c r="I8" s="0" t="s">
        <v>206</v>
      </c>
      <c r="J8" s="0"/>
      <c r="K8" s="0"/>
      <c r="L8" s="0"/>
      <c r="M8" s="0"/>
      <c r="N8" s="6" t="n">
        <v>8</v>
      </c>
      <c r="O8" s="0" t="s">
        <v>205</v>
      </c>
      <c r="P8" s="0"/>
      <c r="Q8" s="6" t="n">
        <v>42.895</v>
      </c>
      <c r="R8" s="0" t="s">
        <v>204</v>
      </c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6" t="n">
        <v>83.585</v>
      </c>
      <c r="AG8" s="0" t="s">
        <v>204</v>
      </c>
      <c r="AH8" s="0"/>
      <c r="AI8" s="6" t="n">
        <v>83.51</v>
      </c>
      <c r="AJ8" s="0" t="s">
        <v>204</v>
      </c>
      <c r="AK8" s="0"/>
      <c r="AL8" s="6" t="s">
        <f>=Портфель!H15*Портфель!$R$13</f>
      </c>
      <c r="AM8" s="0" t="s">
        <v>7</v>
      </c>
      <c r="AN8" s="0"/>
      <c r="AO8" s="6" t="s">
        <f>=Портфель!I16*Портфель!$R$13</f>
      </c>
      <c r="AP8" s="0" t="s">
        <v>8</v>
      </c>
      <c r="AQ8" s="0"/>
      <c r="AR8" s="6" t="s">
        <f>=Портфель!H17*Портфель!$R$13</f>
      </c>
      <c r="AS8" s="0" t="s">
        <v>7</v>
      </c>
      <c r="AT8" s="0"/>
      <c r="AU8" s="5" t="s">
        <f>=AU5*(AU6*AU4/100-AU3+AU7)</f>
      </c>
      <c r="AV8" s="0" t="s">
        <v>206</v>
      </c>
      <c r="AW8" s="0"/>
      <c r="AX8" s="5" t="s">
        <f>=AX5*(AX6*AX4/100-AX3+AX7)</f>
      </c>
      <c r="AY8" s="0" t="s">
        <v>206</v>
      </c>
      <c r="AZ8" s="0"/>
      <c r="BA8" s="6" t="s">
        <f>=Портфель!I20*Портфель!$R$13</f>
      </c>
      <c r="BB8" s="0" t="s">
        <v>8</v>
      </c>
      <c r="BC8" s="0"/>
      <c r="BD8" s="6" t="s">
        <f>=Портфель!I21*Портфель!$R$13</f>
      </c>
      <c r="BE8" s="0" t="s">
        <v>8</v>
      </c>
      <c r="BF8" s="0"/>
      <c r="BG8" s="5" t="s">
        <f>=BG5*(BG6*BG4/100-BG3+BG7)</f>
      </c>
      <c r="BH8" s="0" t="s">
        <v>206</v>
      </c>
      <c r="BI8" s="0"/>
      <c r="BJ8" s="6" t="s">
        <f>=Портфель!I23*Портфель!$R$13</f>
      </c>
      <c r="BK8" s="0" t="s">
        <v>8</v>
      </c>
      <c r="BL8" s="0"/>
      <c r="BM8" s="5" t="s">
        <f>=BM5*(BM6*BM4/100-BM3+BM7)</f>
      </c>
      <c r="BN8" s="0" t="s">
        <v>206</v>
      </c>
    </row>
    <row collapsed="false" customFormat="false" customHeight="false" hidden="false" ht="12.1" outlineLevel="0" r="9">
      <c r="A9" s="0"/>
      <c r="B9" s="5" t="s">
        <f>=B8*(ABS(B7)-ABS(B6))</f>
      </c>
      <c r="C9" s="0" t="s">
        <v>206</v>
      </c>
      <c r="D9" s="0"/>
      <c r="E9" s="0"/>
      <c r="F9" s="0"/>
      <c r="G9" s="0"/>
      <c r="H9" s="0"/>
      <c r="I9" s="0"/>
      <c r="J9" s="0"/>
      <c r="K9" s="0"/>
      <c r="L9" s="0"/>
      <c r="M9" s="0"/>
      <c r="N9" s="5" t="s">
        <f>=N8*(ABS(N7)-ABS(N6))</f>
      </c>
      <c r="O9" s="0" t="s">
        <v>206</v>
      </c>
      <c r="P9" s="0"/>
      <c r="Q9" s="6" t="n">
        <v>340</v>
      </c>
      <c r="R9" s="0" t="s">
        <v>205</v>
      </c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6" t="n">
        <v>15</v>
      </c>
      <c r="AG9" s="0" t="s">
        <v>205</v>
      </c>
      <c r="AH9" s="0"/>
      <c r="AI9" s="6" t="n">
        <v>14</v>
      </c>
      <c r="AJ9" s="0" t="s">
        <v>205</v>
      </c>
      <c r="AK9" s="0"/>
      <c r="AL9" s="6" t="s">
        <f>=Портфель!I15*Портфель!$R$13</f>
      </c>
      <c r="AM9" s="0" t="s">
        <v>8</v>
      </c>
      <c r="AN9" s="0"/>
      <c r="AO9" s="5" t="s">
        <f>=AO6*(AO7*AO5/100-AO4+AO8)</f>
      </c>
      <c r="AP9" s="0" t="s">
        <v>206</v>
      </c>
      <c r="AQ9" s="0"/>
      <c r="AR9" s="6" t="s">
        <f>=Портфель!I17*Портфель!$R$13</f>
      </c>
      <c r="AS9" s="0" t="s">
        <v>8</v>
      </c>
      <c r="AT9" s="0"/>
      <c r="AU9" s="0"/>
      <c r="AV9" s="0"/>
      <c r="AW9" s="0"/>
      <c r="AX9" s="0"/>
      <c r="AY9" s="0"/>
      <c r="AZ9" s="0"/>
      <c r="BA9" s="5" t="s">
        <f>=BA6*(BA7*BA5/100-BA4+BA8)</f>
      </c>
      <c r="BB9" s="0" t="s">
        <v>206</v>
      </c>
      <c r="BC9" s="0"/>
      <c r="BD9" s="5" t="s">
        <f>=BD6*(BD7*BD5/100-BD4+BD8)</f>
      </c>
      <c r="BE9" s="0" t="s">
        <v>206</v>
      </c>
      <c r="BF9" s="0"/>
      <c r="BG9" s="0"/>
      <c r="BH9" s="0"/>
      <c r="BI9" s="0"/>
      <c r="BJ9" s="5" t="s">
        <f>=BJ6*(BJ7*BJ5/100-BJ4+BJ8)</f>
      </c>
      <c r="BK9" s="0" t="s">
        <v>206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5" t="s">
        <f>=Q9*(ABS(Q8)-ABS(Q7))</f>
      </c>
      <c r="R10" s="0" t="s">
        <v>206</v>
      </c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6" t="s">
        <f>=Портфель!H13*Портфель!$R$13</f>
      </c>
      <c r="AG10" s="0" t="s">
        <v>7</v>
      </c>
      <c r="AH10" s="0"/>
      <c r="AI10" s="6" t="s">
        <f>=Портфель!H14*Портфель!$R$13</f>
      </c>
      <c r="AJ10" s="0" t="s">
        <v>7</v>
      </c>
      <c r="AK10" s="0"/>
      <c r="AL10" s="5" t="s">
        <f>=AL7*(AL8*AL6/100-AL5+AL9)</f>
      </c>
      <c r="AM10" s="0" t="s">
        <v>206</v>
      </c>
      <c r="AN10" s="0"/>
      <c r="AO10" s="0"/>
      <c r="AP10" s="0"/>
      <c r="AQ10" s="0"/>
      <c r="AR10" s="5" t="s">
        <f>=AR7*(AR8*AR6/100-AR5+AR9)</f>
      </c>
      <c r="AS10" s="0" t="s">
        <v>206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6" t="s">
        <f>=Портфель!I13*Портфель!$R$13</f>
      </c>
      <c r="AG11" s="0" t="s">
        <v>8</v>
      </c>
      <c r="AH11" s="0"/>
      <c r="AI11" s="6" t="s">
        <f>=Портфель!I14*Портфель!$R$13</f>
      </c>
      <c r="AJ11" s="0" t="s">
        <v>8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5" t="s">
        <f>=AF9*(AF10*AF8/100-AF7+AF11)</f>
      </c>
      <c r="AG12" s="0" t="s">
        <v>206</v>
      </c>
      <c r="AH12" s="0"/>
      <c r="AI12" s="5" t="s">
        <f>=AI9*(AI10*AI8/100-AI7+AI11)</f>
      </c>
      <c r="AJ12" s="0" t="s">
        <v>206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6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114</v>
      </c>
      <c r="B1" s="18" t="s">
        <v>0</v>
      </c>
      <c r="C1" s="18" t="s">
        <v>2</v>
      </c>
      <c r="D1" s="18" t="s">
        <v>207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208</v>
      </c>
      <c r="L1" s="18" t="s">
        <v>209</v>
      </c>
      <c r="M1" s="18" t="s">
        <v>20</v>
      </c>
      <c r="N1" s="18" t="s">
        <v>210</v>
      </c>
      <c r="O1" s="18" t="s">
        <v>211</v>
      </c>
    </row>
    <row collapsed="false" customFormat="false" customHeight="false" hidden="false" ht="12.1" outlineLevel="0" r="2">
      <c r="A2" s="21" t="n">
        <v>45768.364467593</v>
      </c>
      <c r="B2" s="22" t="s">
        <v>212</v>
      </c>
      <c r="C2" s="22" t="s">
        <v>121</v>
      </c>
      <c r="D2" s="22" t="s">
        <v>212</v>
      </c>
      <c r="E2" s="22" t="s">
        <v>212</v>
      </c>
      <c r="F2" s="22" t="s">
        <v>20</v>
      </c>
      <c r="G2" s="23" t="n">
        <v>2</v>
      </c>
      <c r="H2" s="24" t="n">
        <v>1</v>
      </c>
      <c r="I2" s="24" t="n">
        <v>10019.33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  <c r="O2" s="22" t="s">
        <v>213</v>
      </c>
    </row>
    <row collapsed="false" customFormat="false" customHeight="false" hidden="false" ht="12.1" outlineLevel="0" r="3">
      <c r="A3" s="20" t="n">
        <v>45768.601203704</v>
      </c>
      <c r="B3" s="16" t="s">
        <v>179</v>
      </c>
      <c r="C3" s="16" t="s">
        <v>214</v>
      </c>
      <c r="D3" s="16" t="s">
        <v>176</v>
      </c>
      <c r="E3" s="16" t="s">
        <v>215</v>
      </c>
      <c r="F3" s="16" t="s">
        <v>20</v>
      </c>
      <c r="G3" s="7" t="n">
        <v>3</v>
      </c>
      <c r="H3" s="6" t="n">
        <v>6.38</v>
      </c>
      <c r="I3" s="6" t="n">
        <v>-19.14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  <c r="O3" s="16" t="s">
        <v>213</v>
      </c>
    </row>
    <row collapsed="false" customFormat="false" customHeight="false" hidden="false" ht="12.1" outlineLevel="0" r="4">
      <c r="A4" s="20" t="n">
        <v>45775.656898148</v>
      </c>
      <c r="B4" s="16" t="s">
        <v>35</v>
      </c>
      <c r="C4" s="16" t="s">
        <v>216</v>
      </c>
      <c r="D4" s="16" t="s">
        <v>176</v>
      </c>
      <c r="E4" s="16" t="s">
        <v>18</v>
      </c>
      <c r="F4" s="16" t="s">
        <v>20</v>
      </c>
      <c r="G4" s="7" t="n">
        <v>2</v>
      </c>
      <c r="H4" s="6" t="n">
        <v>3420</v>
      </c>
      <c r="I4" s="6" t="n">
        <v>-6840</v>
      </c>
      <c r="J4" s="6" t="n">
        <v>-0</v>
      </c>
      <c r="K4" s="6" t="n">
        <v>-20.52</v>
      </c>
      <c r="L4" s="6" t="n">
        <v>-0</v>
      </c>
      <c r="M4" s="6" t="s">
        <f>=I4+J4+K4+L4</f>
      </c>
      <c r="N4" s="16"/>
      <c r="O4" s="16" t="s">
        <v>213</v>
      </c>
    </row>
    <row collapsed="false" customFormat="false" customHeight="false" hidden="false" ht="12.1" outlineLevel="0" r="5">
      <c r="A5" s="20" t="n">
        <v>45779.753796296</v>
      </c>
      <c r="B5" s="16" t="s">
        <v>179</v>
      </c>
      <c r="C5" s="16" t="s">
        <v>214</v>
      </c>
      <c r="D5" s="16" t="s">
        <v>176</v>
      </c>
      <c r="E5" s="16" t="s">
        <v>215</v>
      </c>
      <c r="F5" s="16" t="s">
        <v>20</v>
      </c>
      <c r="G5" s="7" t="n">
        <v>775</v>
      </c>
      <c r="H5" s="6" t="n">
        <v>6.25</v>
      </c>
      <c r="I5" s="6" t="n">
        <v>-4843.75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  <c r="O5" s="16" t="s">
        <v>213</v>
      </c>
    </row>
    <row collapsed="false" customFormat="false" customHeight="false" hidden="false" ht="12.1" outlineLevel="0" r="6">
      <c r="A6" s="20" t="n">
        <v>45779.980393519</v>
      </c>
      <c r="B6" s="16" t="s">
        <v>35</v>
      </c>
      <c r="C6" s="16" t="s">
        <v>216</v>
      </c>
      <c r="D6" s="16" t="s">
        <v>176</v>
      </c>
      <c r="E6" s="16" t="s">
        <v>18</v>
      </c>
      <c r="F6" s="16" t="s">
        <v>20</v>
      </c>
      <c r="G6" s="7" t="n">
        <v>1</v>
      </c>
      <c r="H6" s="6" t="n">
        <v>3280</v>
      </c>
      <c r="I6" s="6" t="n">
        <v>-3280</v>
      </c>
      <c r="J6" s="6" t="n">
        <v>-0</v>
      </c>
      <c r="K6" s="6" t="n">
        <v>-9.84</v>
      </c>
      <c r="L6" s="6" t="n">
        <v>-0</v>
      </c>
      <c r="M6" s="6" t="s">
        <f>=I6+J6+K6+L6</f>
      </c>
      <c r="N6" s="16"/>
      <c r="O6" s="16" t="s">
        <v>213</v>
      </c>
    </row>
    <row collapsed="false" customFormat="false" customHeight="false" hidden="false" ht="12.1" outlineLevel="0" r="7">
      <c r="A7" s="21" t="n">
        <v>45782.598981481</v>
      </c>
      <c r="B7" s="22" t="s">
        <v>212</v>
      </c>
      <c r="C7" s="22" t="s">
        <v>121</v>
      </c>
      <c r="D7" s="22" t="s">
        <v>212</v>
      </c>
      <c r="E7" s="22" t="s">
        <v>212</v>
      </c>
      <c r="F7" s="22" t="s">
        <v>20</v>
      </c>
      <c r="G7" s="23" t="n">
        <v>2</v>
      </c>
      <c r="H7" s="24" t="n">
        <v>1</v>
      </c>
      <c r="I7" s="24" t="n">
        <v>8300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  <c r="O7" s="22" t="s">
        <v>213</v>
      </c>
    </row>
    <row collapsed="false" customFormat="false" customHeight="false" hidden="false" ht="12.1" outlineLevel="0" r="8">
      <c r="A8" s="20" t="n">
        <v>45784.707465278</v>
      </c>
      <c r="B8" s="16" t="s">
        <v>35</v>
      </c>
      <c r="C8" s="16" t="s">
        <v>216</v>
      </c>
      <c r="D8" s="16" t="s">
        <v>176</v>
      </c>
      <c r="E8" s="16" t="s">
        <v>18</v>
      </c>
      <c r="F8" s="16" t="s">
        <v>20</v>
      </c>
      <c r="G8" s="7" t="n">
        <v>1</v>
      </c>
      <c r="H8" s="6" t="n">
        <v>3212</v>
      </c>
      <c r="I8" s="6" t="n">
        <v>-3212</v>
      </c>
      <c r="J8" s="6" t="n">
        <v>-0</v>
      </c>
      <c r="K8" s="6" t="n">
        <v>-9.64</v>
      </c>
      <c r="L8" s="6" t="n">
        <v>-0</v>
      </c>
      <c r="M8" s="6" t="s">
        <f>=I8+J8+K8+L8</f>
      </c>
      <c r="N8" s="16"/>
      <c r="O8" s="16" t="s">
        <v>213</v>
      </c>
    </row>
    <row collapsed="false" customFormat="false" customHeight="false" hidden="false" ht="12.1" outlineLevel="0" r="9">
      <c r="A9" s="21" t="n">
        <v>45792.686724537</v>
      </c>
      <c r="B9" s="22" t="s">
        <v>212</v>
      </c>
      <c r="C9" s="22" t="s">
        <v>121</v>
      </c>
      <c r="D9" s="22" t="s">
        <v>212</v>
      </c>
      <c r="E9" s="22" t="s">
        <v>212</v>
      </c>
      <c r="F9" s="22" t="s">
        <v>20</v>
      </c>
      <c r="G9" s="23" t="n">
        <v>1</v>
      </c>
      <c r="H9" s="24" t="n">
        <v>1</v>
      </c>
      <c r="I9" s="24" t="n">
        <v>10000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  <c r="O9" s="22" t="s">
        <v>213</v>
      </c>
    </row>
    <row collapsed="false" customFormat="false" customHeight="false" hidden="false" ht="12.1" outlineLevel="0" r="10">
      <c r="A10" s="20" t="n">
        <v>45792.695162037</v>
      </c>
      <c r="B10" s="16" t="s">
        <v>43</v>
      </c>
      <c r="C10" s="16" t="s">
        <v>217</v>
      </c>
      <c r="D10" s="16" t="s">
        <v>176</v>
      </c>
      <c r="E10" s="16" t="s">
        <v>18</v>
      </c>
      <c r="F10" s="16" t="s">
        <v>20</v>
      </c>
      <c r="G10" s="7" t="n">
        <v>3</v>
      </c>
      <c r="H10" s="6" t="n">
        <v>3085</v>
      </c>
      <c r="I10" s="6" t="n">
        <v>-9255</v>
      </c>
      <c r="J10" s="6" t="n">
        <v>-0</v>
      </c>
      <c r="K10" s="6" t="n">
        <v>-27.77</v>
      </c>
      <c r="L10" s="6" t="n">
        <v>-0</v>
      </c>
      <c r="M10" s="6" t="s">
        <f>=I10+J10+K10+L10</f>
      </c>
      <c r="N10" s="16"/>
      <c r="O10" s="16" t="s">
        <v>213</v>
      </c>
    </row>
    <row collapsed="false" customFormat="false" customHeight="false" hidden="false" ht="12.1" outlineLevel="0" r="11">
      <c r="A11" s="20" t="n">
        <v>45797.747604167</v>
      </c>
      <c r="B11" s="16" t="s">
        <v>39</v>
      </c>
      <c r="C11" s="16" t="s">
        <v>218</v>
      </c>
      <c r="D11" s="16" t="s">
        <v>176</v>
      </c>
      <c r="E11" s="16" t="s">
        <v>18</v>
      </c>
      <c r="F11" s="16" t="s">
        <v>20</v>
      </c>
      <c r="G11" s="7" t="n">
        <v>10</v>
      </c>
      <c r="H11" s="6" t="n">
        <v>52</v>
      </c>
      <c r="I11" s="6" t="n">
        <v>-520</v>
      </c>
      <c r="J11" s="6" t="n">
        <v>-0</v>
      </c>
      <c r="K11" s="6" t="n">
        <v>-1.56</v>
      </c>
      <c r="L11" s="6" t="n">
        <v>-0</v>
      </c>
      <c r="M11" s="6" t="s">
        <f>=I11+J11+K11+L11</f>
      </c>
      <c r="N11" s="16"/>
      <c r="O11" s="16" t="s">
        <v>213</v>
      </c>
    </row>
    <row collapsed="false" customFormat="false" customHeight="false" hidden="false" ht="12.1" outlineLevel="0" r="12">
      <c r="A12" s="21" t="n">
        <v>45798.511689815</v>
      </c>
      <c r="B12" s="22" t="s">
        <v>212</v>
      </c>
      <c r="C12" s="22" t="s">
        <v>121</v>
      </c>
      <c r="D12" s="22" t="s">
        <v>212</v>
      </c>
      <c r="E12" s="22" t="s">
        <v>212</v>
      </c>
      <c r="F12" s="22" t="s">
        <v>20</v>
      </c>
      <c r="G12" s="23" t="n">
        <v>1</v>
      </c>
      <c r="H12" s="24" t="n">
        <v>1</v>
      </c>
      <c r="I12" s="24" t="n">
        <v>5000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  <c r="O12" s="22" t="s">
        <v>213</v>
      </c>
    </row>
    <row collapsed="false" customFormat="false" customHeight="false" hidden="false" ht="12.1" outlineLevel="0" r="13">
      <c r="A13" s="20" t="n">
        <v>45798.858263889</v>
      </c>
      <c r="B13" s="16" t="s">
        <v>39</v>
      </c>
      <c r="C13" s="16" t="s">
        <v>218</v>
      </c>
      <c r="D13" s="16" t="s">
        <v>176</v>
      </c>
      <c r="E13" s="16" t="s">
        <v>18</v>
      </c>
      <c r="F13" s="16" t="s">
        <v>20</v>
      </c>
      <c r="G13" s="7" t="n">
        <v>100</v>
      </c>
      <c r="H13" s="6" t="n">
        <v>51.39</v>
      </c>
      <c r="I13" s="6" t="n">
        <v>-5139</v>
      </c>
      <c r="J13" s="6" t="n">
        <v>-0</v>
      </c>
      <c r="K13" s="6" t="n">
        <v>-15.42</v>
      </c>
      <c r="L13" s="6" t="n">
        <v>-0</v>
      </c>
      <c r="M13" s="6" t="s">
        <f>=I13+J13+K13+L13</f>
      </c>
      <c r="N13" s="16"/>
      <c r="O13" s="16" t="s">
        <v>213</v>
      </c>
    </row>
    <row collapsed="false" customFormat="false" customHeight="false" hidden="false" ht="12.1" outlineLevel="0" r="14">
      <c r="A14" s="25" t="n">
        <v>45799.214166667</v>
      </c>
      <c r="B14" s="26" t="s">
        <v>219</v>
      </c>
      <c r="C14" s="26" t="s">
        <v>220</v>
      </c>
      <c r="D14" s="26" t="s">
        <v>219</v>
      </c>
      <c r="E14" s="26" t="s">
        <v>219</v>
      </c>
      <c r="F14" s="26" t="s">
        <v>20</v>
      </c>
      <c r="G14" s="27" t="n">
        <v>1</v>
      </c>
      <c r="H14" s="28" t="n">
        <v>-1</v>
      </c>
      <c r="I14" s="28" t="n">
        <v>-12</v>
      </c>
      <c r="J14" s="28" t="n">
        <v>0</v>
      </c>
      <c r="K14" s="28" t="n">
        <v>-0</v>
      </c>
      <c r="L14" s="28" t="n">
        <v>-0</v>
      </c>
      <c r="M14" s="6" t="s">
        <f>=I14+J14+K14+L14</f>
      </c>
      <c r="N14" s="26"/>
      <c r="O14" s="26" t="s">
        <v>213</v>
      </c>
    </row>
    <row collapsed="false" customFormat="false" customHeight="false" hidden="false" ht="12.1" outlineLevel="0" r="15">
      <c r="A15" s="21" t="n">
        <v>45799.214166667</v>
      </c>
      <c r="B15" s="22" t="s">
        <v>221</v>
      </c>
      <c r="C15" s="22" t="s">
        <v>222</v>
      </c>
      <c r="D15" s="22" t="s">
        <v>221</v>
      </c>
      <c r="E15" s="22" t="s">
        <v>221</v>
      </c>
      <c r="F15" s="22" t="s">
        <v>20</v>
      </c>
      <c r="G15" s="23" t="n">
        <v>1</v>
      </c>
      <c r="H15" s="24" t="n">
        <v>1</v>
      </c>
      <c r="I15" s="24" t="n">
        <v>96</v>
      </c>
      <c r="J15" s="24" t="n">
        <v>0</v>
      </c>
      <c r="K15" s="24" t="n">
        <v>-0</v>
      </c>
      <c r="L15" s="24" t="n">
        <v>-0</v>
      </c>
      <c r="M15" s="6" t="s">
        <f>=I15+J15+K15+L15</f>
      </c>
      <c r="N15" s="22"/>
      <c r="O15" s="22" t="s">
        <v>213</v>
      </c>
    </row>
    <row collapsed="false" customFormat="false" customHeight="false" hidden="false" ht="12.1" outlineLevel="0" r="16">
      <c r="A16" s="20" t="n">
        <v>45799.518344907</v>
      </c>
      <c r="B16" s="16" t="s">
        <v>179</v>
      </c>
      <c r="C16" s="16" t="s">
        <v>214</v>
      </c>
      <c r="D16" s="16" t="s">
        <v>176</v>
      </c>
      <c r="E16" s="16" t="s">
        <v>215</v>
      </c>
      <c r="F16" s="16" t="s">
        <v>20</v>
      </c>
      <c r="G16" s="7" t="n">
        <v>34</v>
      </c>
      <c r="H16" s="6" t="n">
        <v>6.09</v>
      </c>
      <c r="I16" s="6" t="n">
        <v>-207.06</v>
      </c>
      <c r="J16" s="6" t="n">
        <v>-0</v>
      </c>
      <c r="K16" s="6" t="n">
        <v>-0</v>
      </c>
      <c r="L16" s="6" t="n">
        <v>-0</v>
      </c>
      <c r="M16" s="6" t="s">
        <f>=I16+J16+K16+L16</f>
      </c>
      <c r="N16" s="16"/>
      <c r="O16" s="16" t="s">
        <v>213</v>
      </c>
    </row>
    <row collapsed="false" customFormat="false" customHeight="false" hidden="false" ht="12.1" outlineLevel="0" r="17">
      <c r="A17" s="21" t="n">
        <v>45803.618090278</v>
      </c>
      <c r="B17" s="22" t="s">
        <v>212</v>
      </c>
      <c r="C17" s="22" t="s">
        <v>121</v>
      </c>
      <c r="D17" s="22" t="s">
        <v>212</v>
      </c>
      <c r="E17" s="22" t="s">
        <v>212</v>
      </c>
      <c r="F17" s="22" t="s">
        <v>20</v>
      </c>
      <c r="G17" s="23" t="n">
        <v>1</v>
      </c>
      <c r="H17" s="24" t="n">
        <v>1</v>
      </c>
      <c r="I17" s="24" t="n">
        <v>5000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2"/>
      <c r="O17" s="22" t="s">
        <v>213</v>
      </c>
    </row>
    <row collapsed="false" customFormat="false" customHeight="false" hidden="false" ht="12.1" outlineLevel="0" r="18">
      <c r="A18" s="20" t="n">
        <v>45818.758738426</v>
      </c>
      <c r="B18" s="16" t="s">
        <v>39</v>
      </c>
      <c r="C18" s="16" t="s">
        <v>218</v>
      </c>
      <c r="D18" s="16" t="s">
        <v>176</v>
      </c>
      <c r="E18" s="16" t="s">
        <v>18</v>
      </c>
      <c r="F18" s="16" t="s">
        <v>20</v>
      </c>
      <c r="G18" s="7" t="n">
        <v>90</v>
      </c>
      <c r="H18" s="6" t="n">
        <v>50.14</v>
      </c>
      <c r="I18" s="6" t="n">
        <v>-4512.6</v>
      </c>
      <c r="J18" s="6" t="n">
        <v>-0</v>
      </c>
      <c r="K18" s="6" t="n">
        <v>-13.54</v>
      </c>
      <c r="L18" s="6" t="n">
        <v>-0</v>
      </c>
      <c r="M18" s="6" t="s">
        <f>=I18+J18+K18+L18</f>
      </c>
      <c r="N18" s="16"/>
      <c r="O18" s="16" t="s">
        <v>213</v>
      </c>
    </row>
    <row collapsed="false" customFormat="false" customHeight="false" hidden="false" ht="12.1" outlineLevel="0" r="19">
      <c r="A19" s="21" t="n">
        <v>45826.383680556</v>
      </c>
      <c r="B19" s="22" t="s">
        <v>212</v>
      </c>
      <c r="C19" s="22" t="s">
        <v>121</v>
      </c>
      <c r="D19" s="22" t="s">
        <v>212</v>
      </c>
      <c r="E19" s="22" t="s">
        <v>212</v>
      </c>
      <c r="F19" s="22" t="s">
        <v>20</v>
      </c>
      <c r="G19" s="23" t="n">
        <v>1</v>
      </c>
      <c r="H19" s="24" t="n">
        <v>1</v>
      </c>
      <c r="I19" s="24" t="n">
        <v>5000</v>
      </c>
      <c r="J19" s="24" t="n">
        <v>0</v>
      </c>
      <c r="K19" s="24" t="n">
        <v>-0</v>
      </c>
      <c r="L19" s="24" t="n">
        <v>-0</v>
      </c>
      <c r="M19" s="6" t="s">
        <f>=I19+J19+K19+L19</f>
      </c>
      <c r="N19" s="22"/>
      <c r="O19" s="22" t="s">
        <v>213</v>
      </c>
    </row>
    <row collapsed="false" customFormat="false" customHeight="false" hidden="false" ht="12.1" outlineLevel="0" r="20">
      <c r="A20" s="20" t="n">
        <v>45838.683819444</v>
      </c>
      <c r="B20" s="16" t="s">
        <v>180</v>
      </c>
      <c r="C20" s="16" t="s">
        <v>223</v>
      </c>
      <c r="D20" s="16" t="s">
        <v>176</v>
      </c>
      <c r="E20" s="16" t="s">
        <v>215</v>
      </c>
      <c r="F20" s="16" t="s">
        <v>20</v>
      </c>
      <c r="G20" s="7" t="n">
        <v>109</v>
      </c>
      <c r="H20" s="6" t="n">
        <v>9.68</v>
      </c>
      <c r="I20" s="6" t="n">
        <v>-1055.12</v>
      </c>
      <c r="J20" s="6" t="n">
        <v>-0</v>
      </c>
      <c r="K20" s="6" t="n">
        <v>-0</v>
      </c>
      <c r="L20" s="6" t="n">
        <v>-0</v>
      </c>
      <c r="M20" s="6" t="s">
        <f>=I20+J20+K20+L20</f>
      </c>
      <c r="N20" s="16"/>
      <c r="O20" s="16" t="s">
        <v>213</v>
      </c>
    </row>
    <row collapsed="false" customFormat="false" customHeight="false" hidden="false" ht="12.1" outlineLevel="0" r="21">
      <c r="A21" s="25" t="n">
        <v>45853.545601852</v>
      </c>
      <c r="B21" s="26" t="s">
        <v>219</v>
      </c>
      <c r="C21" s="26" t="s">
        <v>224</v>
      </c>
      <c r="D21" s="26" t="s">
        <v>219</v>
      </c>
      <c r="E21" s="26" t="s">
        <v>219</v>
      </c>
      <c r="F21" s="26" t="s">
        <v>20</v>
      </c>
      <c r="G21" s="27" t="n">
        <v>1</v>
      </c>
      <c r="H21" s="28" t="n">
        <v>-1</v>
      </c>
      <c r="I21" s="28" t="n">
        <v>-337</v>
      </c>
      <c r="J21" s="28" t="n">
        <v>0</v>
      </c>
      <c r="K21" s="28" t="n">
        <v>-0</v>
      </c>
      <c r="L21" s="28" t="n">
        <v>-0</v>
      </c>
      <c r="M21" s="6" t="s">
        <f>=I21+J21+K21+L21</f>
      </c>
      <c r="N21" s="26"/>
      <c r="O21" s="26" t="s">
        <v>213</v>
      </c>
    </row>
    <row collapsed="false" customFormat="false" customHeight="false" hidden="false" ht="12.1" outlineLevel="0" r="22">
      <c r="A22" s="21" t="n">
        <v>45853.545601852</v>
      </c>
      <c r="B22" s="22" t="s">
        <v>221</v>
      </c>
      <c r="C22" s="22" t="s">
        <v>225</v>
      </c>
      <c r="D22" s="22" t="s">
        <v>221</v>
      </c>
      <c r="E22" s="22" t="s">
        <v>221</v>
      </c>
      <c r="F22" s="22" t="s">
        <v>20</v>
      </c>
      <c r="G22" s="23" t="n">
        <v>1</v>
      </c>
      <c r="H22" s="24" t="n">
        <v>1</v>
      </c>
      <c r="I22" s="24" t="n">
        <v>2592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/>
      <c r="O22" s="22" t="s">
        <v>213</v>
      </c>
    </row>
    <row collapsed="false" customFormat="false" customHeight="false" hidden="false" ht="12.1" outlineLevel="0" r="23">
      <c r="A23" s="20" t="n">
        <v>45855.500011574</v>
      </c>
      <c r="B23" s="16" t="s">
        <v>23</v>
      </c>
      <c r="C23" s="16" t="s">
        <v>226</v>
      </c>
      <c r="D23" s="16" t="s">
        <v>176</v>
      </c>
      <c r="E23" s="16" t="s">
        <v>18</v>
      </c>
      <c r="F23" s="16" t="s">
        <v>20</v>
      </c>
      <c r="G23" s="7" t="n">
        <v>4</v>
      </c>
      <c r="H23" s="6" t="n">
        <v>1333</v>
      </c>
      <c r="I23" s="6" t="n">
        <v>-5332</v>
      </c>
      <c r="J23" s="6" t="n">
        <v>-0</v>
      </c>
      <c r="K23" s="6" t="n">
        <v>-16</v>
      </c>
      <c r="L23" s="6" t="n">
        <v>-0</v>
      </c>
      <c r="M23" s="6" t="s">
        <f>=I23+J23+K23+L23</f>
      </c>
      <c r="N23" s="16"/>
      <c r="O23" s="16" t="s">
        <v>213</v>
      </c>
    </row>
    <row collapsed="false" customFormat="false" customHeight="false" hidden="false" ht="12.1" outlineLevel="0" r="24">
      <c r="A24" s="21" t="n">
        <v>45856.397013889</v>
      </c>
      <c r="B24" s="22" t="s">
        <v>212</v>
      </c>
      <c r="C24" s="22" t="s">
        <v>121</v>
      </c>
      <c r="D24" s="22" t="s">
        <v>212</v>
      </c>
      <c r="E24" s="22" t="s">
        <v>212</v>
      </c>
      <c r="F24" s="22" t="s">
        <v>20</v>
      </c>
      <c r="G24" s="23" t="n">
        <v>1</v>
      </c>
      <c r="H24" s="24" t="n">
        <v>1</v>
      </c>
      <c r="I24" s="24" t="n">
        <v>5000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  <c r="O24" s="22" t="s">
        <v>213</v>
      </c>
    </row>
    <row collapsed="false" customFormat="false" customHeight="false" hidden="false" ht="12.1" outlineLevel="0" r="25">
      <c r="A25" s="25" t="n">
        <v>45859.263645833</v>
      </c>
      <c r="B25" s="26" t="s">
        <v>219</v>
      </c>
      <c r="C25" s="26" t="s">
        <v>227</v>
      </c>
      <c r="D25" s="26" t="s">
        <v>219</v>
      </c>
      <c r="E25" s="26" t="s">
        <v>219</v>
      </c>
      <c r="F25" s="26" t="s">
        <v>20</v>
      </c>
      <c r="G25" s="27" t="n">
        <v>1</v>
      </c>
      <c r="H25" s="28" t="n">
        <v>-1</v>
      </c>
      <c r="I25" s="28" t="n">
        <v>-13</v>
      </c>
      <c r="J25" s="28" t="n">
        <v>0</v>
      </c>
      <c r="K25" s="28" t="n">
        <v>-0</v>
      </c>
      <c r="L25" s="28" t="n">
        <v>-0</v>
      </c>
      <c r="M25" s="6" t="s">
        <f>=I25+J25+K25+L25</f>
      </c>
      <c r="N25" s="26"/>
      <c r="O25" s="26" t="s">
        <v>213</v>
      </c>
    </row>
    <row collapsed="false" customFormat="false" customHeight="false" hidden="false" ht="12.1" outlineLevel="0" r="26">
      <c r="A26" s="21" t="n">
        <v>45859.263645833</v>
      </c>
      <c r="B26" s="22" t="s">
        <v>221</v>
      </c>
      <c r="C26" s="22" t="s">
        <v>222</v>
      </c>
      <c r="D26" s="22" t="s">
        <v>221</v>
      </c>
      <c r="E26" s="22" t="s">
        <v>221</v>
      </c>
      <c r="F26" s="22" t="s">
        <v>20</v>
      </c>
      <c r="G26" s="23" t="n">
        <v>1</v>
      </c>
      <c r="H26" s="24" t="n">
        <v>1</v>
      </c>
      <c r="I26" s="24" t="n">
        <v>99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  <c r="O26" s="22" t="s">
        <v>213</v>
      </c>
    </row>
    <row collapsed="false" customFormat="false" customHeight="false" hidden="false" ht="12.1" outlineLevel="0" r="27">
      <c r="A27" s="20" t="n">
        <v>45863.566134259</v>
      </c>
      <c r="B27" s="16" t="s">
        <v>17</v>
      </c>
      <c r="C27" s="16" t="s">
        <v>228</v>
      </c>
      <c r="D27" s="16" t="s">
        <v>176</v>
      </c>
      <c r="E27" s="16" t="s">
        <v>18</v>
      </c>
      <c r="F27" s="16" t="s">
        <v>20</v>
      </c>
      <c r="G27" s="7" t="n">
        <v>20</v>
      </c>
      <c r="H27" s="6" t="n">
        <v>305</v>
      </c>
      <c r="I27" s="6" t="n">
        <v>-6100</v>
      </c>
      <c r="J27" s="6" t="n">
        <v>-0</v>
      </c>
      <c r="K27" s="6" t="n">
        <v>-18.3</v>
      </c>
      <c r="L27" s="6" t="n">
        <v>-0</v>
      </c>
      <c r="M27" s="6" t="s">
        <f>=I27+J27+K27+L27</f>
      </c>
      <c r="N27" s="16"/>
      <c r="O27" s="16" t="s">
        <v>213</v>
      </c>
    </row>
    <row collapsed="false" customFormat="false" customHeight="false" hidden="false" ht="12.1" outlineLevel="0" r="28">
      <c r="A28" s="21" t="n">
        <v>45866.386400463</v>
      </c>
      <c r="B28" s="22" t="s">
        <v>212</v>
      </c>
      <c r="C28" s="22" t="s">
        <v>121</v>
      </c>
      <c r="D28" s="22" t="s">
        <v>212</v>
      </c>
      <c r="E28" s="22" t="s">
        <v>212</v>
      </c>
      <c r="F28" s="22" t="s">
        <v>20</v>
      </c>
      <c r="G28" s="23" t="n">
        <v>1</v>
      </c>
      <c r="H28" s="24" t="n">
        <v>1</v>
      </c>
      <c r="I28" s="24" t="n">
        <v>5000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2"/>
      <c r="O28" s="22" t="s">
        <v>213</v>
      </c>
    </row>
    <row collapsed="false" customFormat="false" customHeight="false" hidden="false" ht="12.1" outlineLevel="0" r="29">
      <c r="A29" s="20" t="n">
        <v>45866.446296296</v>
      </c>
      <c r="B29" s="16" t="s">
        <v>39</v>
      </c>
      <c r="C29" s="16" t="s">
        <v>218</v>
      </c>
      <c r="D29" s="16" t="s">
        <v>176</v>
      </c>
      <c r="E29" s="16" t="s">
        <v>18</v>
      </c>
      <c r="F29" s="16" t="s">
        <v>20</v>
      </c>
      <c r="G29" s="7" t="n">
        <v>110</v>
      </c>
      <c r="H29" s="6" t="n">
        <v>44.5</v>
      </c>
      <c r="I29" s="6" t="n">
        <v>-4895</v>
      </c>
      <c r="J29" s="6" t="n">
        <v>-0</v>
      </c>
      <c r="K29" s="6" t="n">
        <v>-14.69</v>
      </c>
      <c r="L29" s="6" t="n">
        <v>-0</v>
      </c>
      <c r="M29" s="6" t="s">
        <f>=I29+J29+K29+L29</f>
      </c>
      <c r="N29" s="16"/>
      <c r="O29" s="16" t="s">
        <v>213</v>
      </c>
    </row>
    <row collapsed="false" customFormat="false" customHeight="false" hidden="false" ht="12.1" outlineLevel="0" r="30">
      <c r="A30" s="25" t="n">
        <v>45870.546840278</v>
      </c>
      <c r="B30" s="26" t="s">
        <v>219</v>
      </c>
      <c r="C30" s="26" t="s">
        <v>229</v>
      </c>
      <c r="D30" s="26" t="s">
        <v>219</v>
      </c>
      <c r="E30" s="26" t="s">
        <v>219</v>
      </c>
      <c r="F30" s="26" t="s">
        <v>20</v>
      </c>
      <c r="G30" s="27" t="n">
        <v>1</v>
      </c>
      <c r="H30" s="28" t="n">
        <v>-1</v>
      </c>
      <c r="I30" s="28" t="n">
        <v>-221</v>
      </c>
      <c r="J30" s="28" t="n">
        <v>0</v>
      </c>
      <c r="K30" s="28" t="n">
        <v>-0</v>
      </c>
      <c r="L30" s="28" t="n">
        <v>-0</v>
      </c>
      <c r="M30" s="6" t="s">
        <f>=I30+J30+K30+L30</f>
      </c>
      <c r="N30" s="26"/>
      <c r="O30" s="26" t="s">
        <v>213</v>
      </c>
    </row>
    <row collapsed="false" customFormat="false" customHeight="false" hidden="false" ht="12.1" outlineLevel="0" r="31">
      <c r="A31" s="21" t="n">
        <v>45870.546840278</v>
      </c>
      <c r="B31" s="22" t="s">
        <v>221</v>
      </c>
      <c r="C31" s="22" t="s">
        <v>230</v>
      </c>
      <c r="D31" s="22" t="s">
        <v>221</v>
      </c>
      <c r="E31" s="22" t="s">
        <v>221</v>
      </c>
      <c r="F31" s="22" t="s">
        <v>20</v>
      </c>
      <c r="G31" s="23" t="n">
        <v>1</v>
      </c>
      <c r="H31" s="24" t="n">
        <v>1</v>
      </c>
      <c r="I31" s="24" t="n">
        <v>1700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  <c r="O31" s="22" t="s">
        <v>213</v>
      </c>
    </row>
    <row collapsed="false" customFormat="false" customHeight="false" hidden="false" ht="12.1" outlineLevel="0" r="32">
      <c r="A32" s="20" t="n">
        <v>45870.665775463</v>
      </c>
      <c r="B32" s="16" t="s">
        <v>17</v>
      </c>
      <c r="C32" s="16" t="s">
        <v>228</v>
      </c>
      <c r="D32" s="16" t="s">
        <v>176</v>
      </c>
      <c r="E32" s="16" t="s">
        <v>18</v>
      </c>
      <c r="F32" s="16" t="s">
        <v>20</v>
      </c>
      <c r="G32" s="7" t="n">
        <v>6</v>
      </c>
      <c r="H32" s="6" t="n">
        <v>300.65</v>
      </c>
      <c r="I32" s="6" t="n">
        <v>-1803.9</v>
      </c>
      <c r="J32" s="6" t="n">
        <v>-0</v>
      </c>
      <c r="K32" s="6" t="n">
        <v>-5.41</v>
      </c>
      <c r="L32" s="6" t="n">
        <v>-0</v>
      </c>
      <c r="M32" s="6" t="s">
        <f>=I32+J32+K32+L32</f>
      </c>
      <c r="N32" s="16"/>
      <c r="O32" s="16" t="s">
        <v>213</v>
      </c>
    </row>
    <row collapsed="false" customFormat="false" customHeight="false" hidden="false" ht="12.1" outlineLevel="0" r="33">
      <c r="A33" s="21" t="n">
        <v>45896.626157407</v>
      </c>
      <c r="B33" s="22" t="s">
        <v>212</v>
      </c>
      <c r="C33" s="22" t="s">
        <v>121</v>
      </c>
      <c r="D33" s="22" t="s">
        <v>212</v>
      </c>
      <c r="E33" s="22" t="s">
        <v>212</v>
      </c>
      <c r="F33" s="22" t="s">
        <v>20</v>
      </c>
      <c r="G33" s="23" t="n">
        <v>1</v>
      </c>
      <c r="H33" s="24" t="n">
        <v>1</v>
      </c>
      <c r="I33" s="24" t="n">
        <v>10000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  <c r="O33" s="22" t="s">
        <v>213</v>
      </c>
    </row>
    <row collapsed="false" customFormat="false" customHeight="false" hidden="false" ht="12.1" outlineLevel="0" r="34">
      <c r="A34" s="20" t="n">
        <v>45897.857939815</v>
      </c>
      <c r="B34" s="16" t="s">
        <v>23</v>
      </c>
      <c r="C34" s="16" t="s">
        <v>226</v>
      </c>
      <c r="D34" s="16" t="s">
        <v>176</v>
      </c>
      <c r="E34" s="16" t="s">
        <v>18</v>
      </c>
      <c r="F34" s="16" t="s">
        <v>20</v>
      </c>
      <c r="G34" s="7" t="n">
        <v>4</v>
      </c>
      <c r="H34" s="6" t="n">
        <v>1300</v>
      </c>
      <c r="I34" s="6" t="n">
        <v>-5200</v>
      </c>
      <c r="J34" s="6" t="n">
        <v>-0</v>
      </c>
      <c r="K34" s="6" t="n">
        <v>-15.6</v>
      </c>
      <c r="L34" s="6" t="n">
        <v>-0</v>
      </c>
      <c r="M34" s="6" t="s">
        <f>=I34+J34+K34+L34</f>
      </c>
      <c r="N34" s="16"/>
      <c r="O34" s="16" t="s">
        <v>213</v>
      </c>
    </row>
    <row collapsed="false" customFormat="false" customHeight="false" hidden="false" ht="12.1" outlineLevel="0" r="35">
      <c r="A35" s="20" t="n">
        <v>45910.689722222</v>
      </c>
      <c r="B35" s="16" t="s">
        <v>27</v>
      </c>
      <c r="C35" s="16" t="s">
        <v>231</v>
      </c>
      <c r="D35" s="16" t="s">
        <v>176</v>
      </c>
      <c r="E35" s="16" t="s">
        <v>18</v>
      </c>
      <c r="F35" s="16" t="s">
        <v>20</v>
      </c>
      <c r="G35" s="7" t="n">
        <v>30</v>
      </c>
      <c r="H35" s="6" t="n">
        <v>131.0166666667</v>
      </c>
      <c r="I35" s="6" t="n">
        <v>-3930.5</v>
      </c>
      <c r="J35" s="6" t="n">
        <v>-0</v>
      </c>
      <c r="K35" s="6" t="n">
        <v>-11.79</v>
      </c>
      <c r="L35" s="6" t="n">
        <v>-0</v>
      </c>
      <c r="M35" s="6" t="s">
        <f>=I35+J35+K35+L35</f>
      </c>
      <c r="N35" s="16"/>
      <c r="O35" s="16" t="s">
        <v>213</v>
      </c>
    </row>
    <row collapsed="false" customFormat="false" customHeight="false" hidden="false" ht="12.1" outlineLevel="0" r="36">
      <c r="A36" s="21" t="n">
        <v>45912.608645833</v>
      </c>
      <c r="B36" s="22" t="s">
        <v>212</v>
      </c>
      <c r="C36" s="22" t="s">
        <v>121</v>
      </c>
      <c r="D36" s="22" t="s">
        <v>212</v>
      </c>
      <c r="E36" s="22" t="s">
        <v>212</v>
      </c>
      <c r="F36" s="22" t="s">
        <v>20</v>
      </c>
      <c r="G36" s="23" t="n">
        <v>2</v>
      </c>
      <c r="H36" s="24" t="n">
        <v>1</v>
      </c>
      <c r="I36" s="24" t="n">
        <v>10000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2"/>
      <c r="O36" s="22" t="s">
        <v>213</v>
      </c>
    </row>
    <row collapsed="false" customFormat="false" customHeight="false" hidden="false" ht="12.1" outlineLevel="0" r="37">
      <c r="A37" s="20" t="n">
        <v>45912.637905093</v>
      </c>
      <c r="B37" s="16" t="s">
        <v>47</v>
      </c>
      <c r="C37" s="16" t="s">
        <v>232</v>
      </c>
      <c r="D37" s="16" t="s">
        <v>176</v>
      </c>
      <c r="E37" s="16" t="s">
        <v>18</v>
      </c>
      <c r="F37" s="16" t="s">
        <v>20</v>
      </c>
      <c r="G37" s="7" t="n">
        <v>600</v>
      </c>
      <c r="H37" s="6" t="n">
        <v>8.8</v>
      </c>
      <c r="I37" s="6" t="n">
        <v>-5280</v>
      </c>
      <c r="J37" s="6" t="n">
        <v>-0</v>
      </c>
      <c r="K37" s="6" t="n">
        <v>-15.84</v>
      </c>
      <c r="L37" s="6" t="n">
        <v>-0</v>
      </c>
      <c r="M37" s="6" t="s">
        <f>=I37+J37+K37+L37</f>
      </c>
      <c r="N37" s="16"/>
      <c r="O37" s="16" t="s">
        <v>213</v>
      </c>
    </row>
    <row collapsed="false" customFormat="false" customHeight="false" hidden="false" ht="12.1" outlineLevel="0" r="38">
      <c r="A38" s="20" t="n">
        <v>45912.749930556</v>
      </c>
      <c r="B38" s="16" t="s">
        <v>27</v>
      </c>
      <c r="C38" s="16" t="s">
        <v>231</v>
      </c>
      <c r="D38" s="16" t="s">
        <v>176</v>
      </c>
      <c r="E38" s="16" t="s">
        <v>18</v>
      </c>
      <c r="F38" s="16" t="s">
        <v>20</v>
      </c>
      <c r="G38" s="7" t="n">
        <v>40</v>
      </c>
      <c r="H38" s="6" t="n">
        <v>125.5</v>
      </c>
      <c r="I38" s="6" t="n">
        <v>-5020</v>
      </c>
      <c r="J38" s="6" t="n">
        <v>-0</v>
      </c>
      <c r="K38" s="6" t="n">
        <v>-15.06</v>
      </c>
      <c r="L38" s="6" t="n">
        <v>-0</v>
      </c>
      <c r="M38" s="6" t="s">
        <f>=I38+J38+K38+L38</f>
      </c>
      <c r="N38" s="16"/>
      <c r="O38" s="16" t="s">
        <v>213</v>
      </c>
    </row>
    <row collapsed="false" customFormat="false" customHeight="false" hidden="false" ht="12.1" outlineLevel="0" r="39">
      <c r="A39" s="21" t="n">
        <v>45917.564050926</v>
      </c>
      <c r="B39" s="22" t="s">
        <v>212</v>
      </c>
      <c r="C39" s="22" t="s">
        <v>121</v>
      </c>
      <c r="D39" s="22" t="s">
        <v>212</v>
      </c>
      <c r="E39" s="22" t="s">
        <v>212</v>
      </c>
      <c r="F39" s="22" t="s">
        <v>20</v>
      </c>
      <c r="G39" s="23" t="n">
        <v>1</v>
      </c>
      <c r="H39" s="24" t="n">
        <v>1</v>
      </c>
      <c r="I39" s="24" t="n">
        <v>105700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  <c r="O39" s="22" t="s">
        <v>213</v>
      </c>
    </row>
    <row collapsed="false" customFormat="false" customHeight="false" hidden="false" ht="12.1" outlineLevel="0" r="40">
      <c r="A40" s="20" t="n">
        <v>45918.859641204</v>
      </c>
      <c r="B40" s="16" t="s">
        <v>31</v>
      </c>
      <c r="C40" s="16" t="s">
        <v>233</v>
      </c>
      <c r="D40" s="16" t="s">
        <v>176</v>
      </c>
      <c r="E40" s="16" t="s">
        <v>18</v>
      </c>
      <c r="F40" s="16" t="s">
        <v>20</v>
      </c>
      <c r="G40" s="7" t="n">
        <v>180</v>
      </c>
      <c r="H40" s="6" t="n">
        <v>123.2</v>
      </c>
      <c r="I40" s="6" t="n">
        <v>-22176</v>
      </c>
      <c r="J40" s="6" t="n">
        <v>-0</v>
      </c>
      <c r="K40" s="6" t="n">
        <v>-66.53</v>
      </c>
      <c r="L40" s="6" t="n">
        <v>-0</v>
      </c>
      <c r="M40" s="6" t="s">
        <f>=I40+J40+K40+L40</f>
      </c>
      <c r="N40" s="16"/>
      <c r="O40" s="16" t="s">
        <v>213</v>
      </c>
    </row>
    <row collapsed="false" customFormat="false" customHeight="false" hidden="false" ht="12.1" outlineLevel="0" r="41">
      <c r="A41" s="20" t="n">
        <v>45918.883599537</v>
      </c>
      <c r="B41" s="16" t="s">
        <v>23</v>
      </c>
      <c r="C41" s="16" t="s">
        <v>226</v>
      </c>
      <c r="D41" s="16" t="s">
        <v>176</v>
      </c>
      <c r="E41" s="16" t="s">
        <v>18</v>
      </c>
      <c r="F41" s="16" t="s">
        <v>20</v>
      </c>
      <c r="G41" s="7" t="n">
        <v>20</v>
      </c>
      <c r="H41" s="6" t="n">
        <v>1249</v>
      </c>
      <c r="I41" s="6" t="n">
        <v>-24980</v>
      </c>
      <c r="J41" s="6" t="n">
        <v>-0</v>
      </c>
      <c r="K41" s="6" t="n">
        <v>-74.94</v>
      </c>
      <c r="L41" s="6" t="n">
        <v>-0</v>
      </c>
      <c r="M41" s="6" t="s">
        <f>=I41+J41+K41+L41</f>
      </c>
      <c r="N41" s="16"/>
      <c r="O41" s="16" t="s">
        <v>213</v>
      </c>
    </row>
    <row collapsed="false" customFormat="false" customHeight="false" hidden="false" ht="12.1" outlineLevel="0" r="42">
      <c r="A42" s="20" t="n">
        <v>45919.732372685</v>
      </c>
      <c r="B42" s="16" t="s">
        <v>17</v>
      </c>
      <c r="C42" s="16" t="s">
        <v>228</v>
      </c>
      <c r="D42" s="16" t="s">
        <v>176</v>
      </c>
      <c r="E42" s="16" t="s">
        <v>18</v>
      </c>
      <c r="F42" s="16" t="s">
        <v>20</v>
      </c>
      <c r="G42" s="7" t="n">
        <v>113</v>
      </c>
      <c r="H42" s="6" t="n">
        <v>299</v>
      </c>
      <c r="I42" s="6" t="n">
        <v>-33787</v>
      </c>
      <c r="J42" s="6" t="n">
        <v>-0</v>
      </c>
      <c r="K42" s="6" t="n">
        <v>-101.36</v>
      </c>
      <c r="L42" s="6" t="n">
        <v>-0</v>
      </c>
      <c r="M42" s="6" t="s">
        <f>=I42+J42+K42+L42</f>
      </c>
      <c r="N42" s="16"/>
      <c r="O42" s="16" t="s">
        <v>213</v>
      </c>
    </row>
    <row collapsed="false" customFormat="false" customHeight="false" hidden="false" ht="12.1" outlineLevel="0" r="43">
      <c r="A43" s="20" t="n">
        <v>45919.745081019</v>
      </c>
      <c r="B43" s="16" t="s">
        <v>27</v>
      </c>
      <c r="C43" s="16" t="s">
        <v>231</v>
      </c>
      <c r="D43" s="16" t="s">
        <v>176</v>
      </c>
      <c r="E43" s="16" t="s">
        <v>18</v>
      </c>
      <c r="F43" s="16" t="s">
        <v>20</v>
      </c>
      <c r="G43" s="7" t="n">
        <v>200</v>
      </c>
      <c r="H43" s="6" t="n">
        <v>121.5</v>
      </c>
      <c r="I43" s="6" t="n">
        <v>-24300</v>
      </c>
      <c r="J43" s="6" t="n">
        <v>-0</v>
      </c>
      <c r="K43" s="6" t="n">
        <v>-72.9</v>
      </c>
      <c r="L43" s="6" t="n">
        <v>-0</v>
      </c>
      <c r="M43" s="6" t="s">
        <f>=I43+J43+K43+L43</f>
      </c>
      <c r="N43" s="16"/>
      <c r="O43" s="16" t="s">
        <v>213</v>
      </c>
    </row>
    <row collapsed="false" customFormat="false" customHeight="false" hidden="false" ht="12.1" outlineLevel="0" r="44">
      <c r="A44" s="20" t="n">
        <v>45924.417650463</v>
      </c>
      <c r="B44" s="16" t="s">
        <v>17</v>
      </c>
      <c r="C44" s="16" t="s">
        <v>228</v>
      </c>
      <c r="D44" s="16" t="s">
        <v>176</v>
      </c>
      <c r="E44" s="16" t="s">
        <v>18</v>
      </c>
      <c r="F44" s="16" t="s">
        <v>20</v>
      </c>
      <c r="G44" s="7" t="n">
        <v>2</v>
      </c>
      <c r="H44" s="6" t="n">
        <v>290</v>
      </c>
      <c r="I44" s="6" t="n">
        <v>-580</v>
      </c>
      <c r="J44" s="6" t="n">
        <v>-0</v>
      </c>
      <c r="K44" s="6" t="n">
        <v>-1.74</v>
      </c>
      <c r="L44" s="6" t="n">
        <v>-0</v>
      </c>
      <c r="M44" s="6" t="s">
        <f>=I44+J44+K44+L44</f>
      </c>
      <c r="N44" s="16"/>
      <c r="O44" s="16" t="s">
        <v>213</v>
      </c>
    </row>
    <row collapsed="false" customFormat="false" customHeight="false" hidden="false" ht="12.1" outlineLevel="0" r="45">
      <c r="A45" s="25" t="n">
        <v>45938.306643519</v>
      </c>
      <c r="B45" s="26" t="s">
        <v>219</v>
      </c>
      <c r="C45" s="26" t="s">
        <v>234</v>
      </c>
      <c r="D45" s="26" t="s">
        <v>219</v>
      </c>
      <c r="E45" s="26" t="s">
        <v>219</v>
      </c>
      <c r="F45" s="26" t="s">
        <v>20</v>
      </c>
      <c r="G45" s="27" t="n">
        <v>1</v>
      </c>
      <c r="H45" s="28" t="n">
        <v>-1</v>
      </c>
      <c r="I45" s="28" t="n">
        <v>-14</v>
      </c>
      <c r="J45" s="28" t="n">
        <v>0</v>
      </c>
      <c r="K45" s="28" t="n">
        <v>-0</v>
      </c>
      <c r="L45" s="28" t="n">
        <v>-0</v>
      </c>
      <c r="M45" s="6" t="s">
        <f>=I45+J45+K45+L45</f>
      </c>
      <c r="N45" s="26"/>
      <c r="O45" s="26" t="s">
        <v>213</v>
      </c>
    </row>
    <row collapsed="false" customFormat="false" customHeight="false" hidden="false" ht="12.1" outlineLevel="0" r="46">
      <c r="A46" s="21" t="n">
        <v>45938.306643519</v>
      </c>
      <c r="B46" s="22" t="s">
        <v>221</v>
      </c>
      <c r="C46" s="22" t="s">
        <v>222</v>
      </c>
      <c r="D46" s="22" t="s">
        <v>221</v>
      </c>
      <c r="E46" s="22" t="s">
        <v>221</v>
      </c>
      <c r="F46" s="22" t="s">
        <v>20</v>
      </c>
      <c r="G46" s="23" t="n">
        <v>1</v>
      </c>
      <c r="H46" s="24" t="n">
        <v>1</v>
      </c>
      <c r="I46" s="24" t="n">
        <v>105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2"/>
      <c r="O46" s="22" t="s">
        <v>213</v>
      </c>
    </row>
    <row collapsed="false" customFormat="false" customHeight="false" hidden="false" ht="12.1" outlineLevel="0" r="47">
      <c r="A47" s="25" t="n">
        <v>46036.265277778</v>
      </c>
      <c r="B47" s="26" t="s">
        <v>219</v>
      </c>
      <c r="C47" s="26" t="s">
        <v>235</v>
      </c>
      <c r="D47" s="26" t="s">
        <v>219</v>
      </c>
      <c r="E47" s="26" t="s">
        <v>219</v>
      </c>
      <c r="F47" s="26" t="s">
        <v>20</v>
      </c>
      <c r="G47" s="27" t="n">
        <v>1</v>
      </c>
      <c r="H47" s="28" t="n">
        <v>-1</v>
      </c>
      <c r="I47" s="28" t="n">
        <v>-14</v>
      </c>
      <c r="J47" s="28" t="n">
        <v>0</v>
      </c>
      <c r="K47" s="28" t="n">
        <v>-0</v>
      </c>
      <c r="L47" s="28" t="n">
        <v>-0</v>
      </c>
      <c r="M47" s="6" t="s">
        <f>=I47+J47+K47+L47</f>
      </c>
      <c r="N47" s="26"/>
      <c r="O47" s="26" t="s">
        <v>213</v>
      </c>
    </row>
    <row collapsed="false" customFormat="false" customHeight="false" hidden="false" ht="12.1" outlineLevel="0" r="48">
      <c r="A48" s="21" t="n">
        <v>46036.265277778</v>
      </c>
      <c r="B48" s="22" t="s">
        <v>221</v>
      </c>
      <c r="C48" s="22" t="s">
        <v>222</v>
      </c>
      <c r="D48" s="22" t="s">
        <v>221</v>
      </c>
      <c r="E48" s="22" t="s">
        <v>221</v>
      </c>
      <c r="F48" s="22" t="s">
        <v>20</v>
      </c>
      <c r="G48" s="23" t="n">
        <v>1</v>
      </c>
      <c r="H48" s="24" t="n">
        <v>1</v>
      </c>
      <c r="I48" s="24" t="n">
        <v>108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2"/>
      <c r="O48" s="22" t="s">
        <v>213</v>
      </c>
    </row>
    <row collapsed="false" customFormat="false" customHeight="false" hidden="false" ht="12.1" outlineLevel="0" r="49">
      <c r="A49" s="21" t="n">
        <v>46038.669398148</v>
      </c>
      <c r="B49" s="22" t="s">
        <v>212</v>
      </c>
      <c r="C49" s="22" t="s">
        <v>121</v>
      </c>
      <c r="D49" s="22" t="s">
        <v>212</v>
      </c>
      <c r="E49" s="22" t="s">
        <v>212</v>
      </c>
      <c r="F49" s="22" t="s">
        <v>20</v>
      </c>
      <c r="G49" s="23" t="n">
        <v>1</v>
      </c>
      <c r="H49" s="24" t="n">
        <v>1</v>
      </c>
      <c r="I49" s="24" t="n">
        <v>10000</v>
      </c>
      <c r="J49" s="24" t="n">
        <v>0</v>
      </c>
      <c r="K49" s="24" t="n">
        <v>-0</v>
      </c>
      <c r="L49" s="24" t="n">
        <v>-0</v>
      </c>
      <c r="M49" s="6" t="s">
        <f>=I49+J49+K49+L49</f>
      </c>
      <c r="N49" s="22"/>
      <c r="O49" s="22" t="s">
        <v>213</v>
      </c>
    </row>
    <row collapsed="false" customFormat="false" customHeight="false" hidden="false" ht="12.1" outlineLevel="0" r="50">
      <c r="A50" s="20" t="n">
        <v>46038.670810185</v>
      </c>
      <c r="B50" s="16" t="s">
        <v>76</v>
      </c>
      <c r="C50" s="16" t="s">
        <v>236</v>
      </c>
      <c r="D50" s="16" t="s">
        <v>176</v>
      </c>
      <c r="E50" s="16" t="s">
        <v>62</v>
      </c>
      <c r="F50" s="16" t="s">
        <v>20</v>
      </c>
      <c r="G50" s="7" t="n">
        <v>10</v>
      </c>
      <c r="H50" s="6" t="n">
        <v>91.7</v>
      </c>
      <c r="I50" s="6" t="n">
        <v>-9170</v>
      </c>
      <c r="J50" s="6" t="n">
        <v>-317</v>
      </c>
      <c r="K50" s="6" t="n">
        <v>-27.51</v>
      </c>
      <c r="L50" s="6" t="n">
        <v>-0</v>
      </c>
      <c r="M50" s="6" t="s">
        <f>=I50+J50+K50+L50</f>
      </c>
      <c r="N50" s="16"/>
      <c r="O50" s="16" t="s">
        <v>213</v>
      </c>
    </row>
    <row collapsed="false" customFormat="false" customHeight="false" hidden="false" ht="12.1" outlineLevel="0" r="51">
      <c r="A51" s="20" t="n">
        <v>46038.672939815</v>
      </c>
      <c r="B51" s="16" t="s">
        <v>106</v>
      </c>
      <c r="C51" s="16" t="s">
        <v>237</v>
      </c>
      <c r="D51" s="16" t="s">
        <v>176</v>
      </c>
      <c r="E51" s="16" t="s">
        <v>62</v>
      </c>
      <c r="F51" s="16" t="s">
        <v>20</v>
      </c>
      <c r="G51" s="7" t="n">
        <v>1</v>
      </c>
      <c r="H51" s="6" t="n">
        <v>62.433</v>
      </c>
      <c r="I51" s="6" t="n">
        <v>-624.33</v>
      </c>
      <c r="J51" s="6" t="n">
        <v>-30.49</v>
      </c>
      <c r="K51" s="6" t="n">
        <v>-1.87</v>
      </c>
      <c r="L51" s="6" t="n">
        <v>-0</v>
      </c>
      <c r="M51" s="6" t="s">
        <f>=I51+J51+K51+L51</f>
      </c>
      <c r="N51" s="16"/>
      <c r="O51" s="16" t="s">
        <v>213</v>
      </c>
    </row>
    <row collapsed="false" customFormat="false" customHeight="false" hidden="false" ht="12.1" outlineLevel="0" r="52">
      <c r="A52" s="25" t="n">
        <v>46044.518310185</v>
      </c>
      <c r="B52" s="26" t="s">
        <v>219</v>
      </c>
      <c r="C52" s="26" t="s">
        <v>238</v>
      </c>
      <c r="D52" s="26" t="s">
        <v>219</v>
      </c>
      <c r="E52" s="26" t="s">
        <v>219</v>
      </c>
      <c r="F52" s="26" t="s">
        <v>20</v>
      </c>
      <c r="G52" s="27" t="n">
        <v>1</v>
      </c>
      <c r="H52" s="28" t="n">
        <v>-1</v>
      </c>
      <c r="I52" s="28" t="n">
        <v>-191</v>
      </c>
      <c r="J52" s="28" t="n">
        <v>0</v>
      </c>
      <c r="K52" s="28" t="n">
        <v>-0</v>
      </c>
      <c r="L52" s="28" t="n">
        <v>-0</v>
      </c>
      <c r="M52" s="6" t="s">
        <f>=I52+J52+K52+L52</f>
      </c>
      <c r="N52" s="26"/>
      <c r="O52" s="26" t="s">
        <v>213</v>
      </c>
    </row>
    <row collapsed="false" customFormat="false" customHeight="false" hidden="false" ht="12.1" outlineLevel="0" r="53">
      <c r="A53" s="21" t="n">
        <v>46044.518310185</v>
      </c>
      <c r="B53" s="22" t="s">
        <v>221</v>
      </c>
      <c r="C53" s="22" t="s">
        <v>225</v>
      </c>
      <c r="D53" s="22" t="s">
        <v>221</v>
      </c>
      <c r="E53" s="22" t="s">
        <v>221</v>
      </c>
      <c r="F53" s="22" t="s">
        <v>20</v>
      </c>
      <c r="G53" s="23" t="n">
        <v>1</v>
      </c>
      <c r="H53" s="24" t="n">
        <v>1</v>
      </c>
      <c r="I53" s="24" t="n">
        <v>1472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/>
      <c r="O53" s="22" t="s">
        <v>213</v>
      </c>
    </row>
    <row collapsed="false" customFormat="false" customHeight="false" hidden="false" ht="12.1" outlineLevel="0" r="54">
      <c r="A54" s="20" t="n">
        <v>46044.621157407</v>
      </c>
      <c r="B54" s="16" t="s">
        <v>71</v>
      </c>
      <c r="C54" s="16" t="s">
        <v>239</v>
      </c>
      <c r="D54" s="16" t="s">
        <v>176</v>
      </c>
      <c r="E54" s="16" t="s">
        <v>62</v>
      </c>
      <c r="F54" s="16" t="s">
        <v>20</v>
      </c>
      <c r="G54" s="7" t="n">
        <v>1</v>
      </c>
      <c r="H54" s="6" t="n">
        <v>99.7</v>
      </c>
      <c r="I54" s="6" t="n">
        <v>-997</v>
      </c>
      <c r="J54" s="6" t="n">
        <v>-10.6</v>
      </c>
      <c r="K54" s="6" t="n">
        <v>-2.99</v>
      </c>
      <c r="L54" s="6" t="n">
        <v>-0</v>
      </c>
      <c r="M54" s="6" t="s">
        <f>=I54+J54+K54+L54</f>
      </c>
      <c r="N54" s="16"/>
      <c r="O54" s="16" t="s">
        <v>213</v>
      </c>
    </row>
    <row collapsed="false" customFormat="false" customHeight="false" hidden="false" ht="12.1" outlineLevel="0" r="55">
      <c r="A55" s="21" t="n">
        <v>46050.606944444</v>
      </c>
      <c r="B55" s="22" t="s">
        <v>212</v>
      </c>
      <c r="C55" s="22" t="s">
        <v>121</v>
      </c>
      <c r="D55" s="22" t="s">
        <v>212</v>
      </c>
      <c r="E55" s="22" t="s">
        <v>212</v>
      </c>
      <c r="F55" s="22" t="s">
        <v>20</v>
      </c>
      <c r="G55" s="23" t="n">
        <v>2</v>
      </c>
      <c r="H55" s="24" t="n">
        <v>1</v>
      </c>
      <c r="I55" s="24" t="n">
        <v>6757.96</v>
      </c>
      <c r="J55" s="24" t="n">
        <v>0</v>
      </c>
      <c r="K55" s="24" t="n">
        <v>-0</v>
      </c>
      <c r="L55" s="24" t="n">
        <v>-0</v>
      </c>
      <c r="M55" s="6" t="s">
        <f>=I55+J55+K55+L55</f>
      </c>
      <c r="N55" s="22"/>
      <c r="O55" s="22" t="s">
        <v>240</v>
      </c>
    </row>
    <row collapsed="false" customFormat="false" customHeight="false" hidden="false" ht="12.1" outlineLevel="0" r="56">
      <c r="A56" s="29" t="n">
        <v>46050.608043981</v>
      </c>
      <c r="B56" s="30" t="s">
        <v>241</v>
      </c>
      <c r="C56" s="30" t="s">
        <v>132</v>
      </c>
      <c r="D56" s="30" t="s">
        <v>241</v>
      </c>
      <c r="E56" s="30" t="s">
        <v>241</v>
      </c>
      <c r="F56" s="30" t="s">
        <v>20</v>
      </c>
      <c r="G56" s="31" t="n">
        <v>1</v>
      </c>
      <c r="H56" s="32" t="n">
        <v>-411.02</v>
      </c>
      <c r="I56" s="32" t="n">
        <v>-411.02</v>
      </c>
      <c r="J56" s="32" t="n">
        <v>0</v>
      </c>
      <c r="K56" s="32" t="n">
        <v>-0</v>
      </c>
      <c r="L56" s="32" t="n">
        <v>-0</v>
      </c>
      <c r="M56" s="6" t="s">
        <f>=I56+J56+K56+L56</f>
      </c>
      <c r="N56" s="30"/>
      <c r="O56" s="30" t="s">
        <v>213</v>
      </c>
    </row>
    <row collapsed="false" customFormat="false" customHeight="false" hidden="false" ht="12.1" outlineLevel="0" r="57">
      <c r="A57" s="20" t="n">
        <v>46050.721793981</v>
      </c>
      <c r="B57" s="16" t="s">
        <v>61</v>
      </c>
      <c r="C57" s="16" t="s">
        <v>242</v>
      </c>
      <c r="D57" s="16" t="s">
        <v>176</v>
      </c>
      <c r="E57" s="16" t="s">
        <v>62</v>
      </c>
      <c r="F57" s="16" t="s">
        <v>20</v>
      </c>
      <c r="G57" s="7" t="n">
        <v>7</v>
      </c>
      <c r="H57" s="6" t="n">
        <v>87.1</v>
      </c>
      <c r="I57" s="6" t="n">
        <v>-6097</v>
      </c>
      <c r="J57" s="6" t="n">
        <v>-150.36</v>
      </c>
      <c r="K57" s="6" t="n">
        <v>-18.29</v>
      </c>
      <c r="L57" s="6" t="n">
        <v>-0</v>
      </c>
      <c r="M57" s="6" t="s">
        <f>=I57+J57+K57+L57</f>
      </c>
      <c r="N57" s="16"/>
      <c r="O57" s="16" t="s">
        <v>240</v>
      </c>
    </row>
    <row collapsed="false" customFormat="false" customHeight="false" hidden="false" ht="12.1" outlineLevel="0" r="58">
      <c r="A58" s="33" t="n">
        <v>46051.716539352</v>
      </c>
      <c r="B58" s="34" t="s">
        <v>179</v>
      </c>
      <c r="C58" s="34" t="s">
        <v>214</v>
      </c>
      <c r="D58" s="34" t="s">
        <v>181</v>
      </c>
      <c r="E58" s="34" t="s">
        <v>215</v>
      </c>
      <c r="F58" s="34" t="s">
        <v>20</v>
      </c>
      <c r="G58" s="35" t="n">
        <v>-812</v>
      </c>
      <c r="H58" s="36" t="n">
        <v>6.69</v>
      </c>
      <c r="I58" s="36" t="n">
        <v>5432.28</v>
      </c>
      <c r="J58" s="36" t="n">
        <v>0</v>
      </c>
      <c r="K58" s="36" t="n">
        <v>-0</v>
      </c>
      <c r="L58" s="36" t="n">
        <v>-0</v>
      </c>
      <c r="M58" s="6" t="s">
        <f>=I58+J58+K58+L58</f>
      </c>
      <c r="N58" s="34"/>
      <c r="O58" s="34" t="s">
        <v>213</v>
      </c>
    </row>
    <row collapsed="false" customFormat="false" customHeight="false" hidden="false" ht="12.1" outlineLevel="0" r="59">
      <c r="A59" s="21" t="n">
        <v>46051.71869213</v>
      </c>
      <c r="B59" s="22" t="s">
        <v>212</v>
      </c>
      <c r="C59" s="22" t="s">
        <v>121</v>
      </c>
      <c r="D59" s="22" t="s">
        <v>212</v>
      </c>
      <c r="E59" s="22" t="s">
        <v>212</v>
      </c>
      <c r="F59" s="22" t="s">
        <v>20</v>
      </c>
      <c r="G59" s="23" t="n">
        <v>2</v>
      </c>
      <c r="H59" s="24" t="n">
        <v>1</v>
      </c>
      <c r="I59" s="24" t="n">
        <v>5482.28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2"/>
      <c r="O59" s="22" t="s">
        <v>240</v>
      </c>
    </row>
    <row collapsed="false" customFormat="false" customHeight="false" hidden="false" ht="12.1" outlineLevel="0" r="60">
      <c r="A60" s="20" t="n">
        <v>46051.720011574</v>
      </c>
      <c r="B60" s="16" t="s">
        <v>86</v>
      </c>
      <c r="C60" s="16" t="s">
        <v>243</v>
      </c>
      <c r="D60" s="16" t="s">
        <v>176</v>
      </c>
      <c r="E60" s="16" t="s">
        <v>62</v>
      </c>
      <c r="F60" s="16" t="s">
        <v>20</v>
      </c>
      <c r="G60" s="7" t="n">
        <v>5</v>
      </c>
      <c r="H60" s="6" t="n">
        <v>99.2</v>
      </c>
      <c r="I60" s="6" t="n">
        <v>-4960</v>
      </c>
      <c r="J60" s="6" t="n">
        <v>-3</v>
      </c>
      <c r="K60" s="6" t="n">
        <v>-14.88</v>
      </c>
      <c r="L60" s="6" t="n">
        <v>-0</v>
      </c>
      <c r="M60" s="6" t="s">
        <f>=I60+J60+K60+L60</f>
      </c>
      <c r="N60" s="16"/>
      <c r="O60" s="16" t="s">
        <v>240</v>
      </c>
    </row>
    <row collapsed="false" customFormat="false" customHeight="false" hidden="false" ht="12.1" outlineLevel="0" r="61">
      <c r="A61" s="20" t="n">
        <v>46051.734571759</v>
      </c>
      <c r="B61" s="16" t="s">
        <v>96</v>
      </c>
      <c r="C61" s="16" t="s">
        <v>244</v>
      </c>
      <c r="D61" s="16" t="s">
        <v>176</v>
      </c>
      <c r="E61" s="16" t="s">
        <v>62</v>
      </c>
      <c r="F61" s="16" t="s">
        <v>20</v>
      </c>
      <c r="G61" s="7" t="n">
        <v>1</v>
      </c>
      <c r="H61" s="6" t="n">
        <v>91.11</v>
      </c>
      <c r="I61" s="6" t="n">
        <v>-911.1</v>
      </c>
      <c r="J61" s="6" t="n">
        <v>-34.25</v>
      </c>
      <c r="K61" s="6" t="n">
        <v>-2.73</v>
      </c>
      <c r="L61" s="6" t="n">
        <v>-0</v>
      </c>
      <c r="M61" s="6" t="s">
        <f>=I61+J61+K61+L61</f>
      </c>
      <c r="N61" s="16"/>
      <c r="O61" s="16" t="s">
        <v>240</v>
      </c>
    </row>
    <row collapsed="false" customFormat="false" customHeight="false" hidden="false" ht="12.1" outlineLevel="0" r="62">
      <c r="A62" s="25" t="n">
        <v>46055.718460648</v>
      </c>
      <c r="B62" s="26" t="s">
        <v>219</v>
      </c>
      <c r="C62" s="26" t="s">
        <v>245</v>
      </c>
      <c r="D62" s="26" t="s">
        <v>219</v>
      </c>
      <c r="E62" s="26" t="s">
        <v>219</v>
      </c>
      <c r="F62" s="26" t="s">
        <v>20</v>
      </c>
      <c r="G62" s="27" t="n">
        <v>1</v>
      </c>
      <c r="H62" s="28" t="n">
        <v>-1</v>
      </c>
      <c r="I62" s="28" t="n">
        <v>-47</v>
      </c>
      <c r="J62" s="28" t="n">
        <v>0</v>
      </c>
      <c r="K62" s="28" t="n">
        <v>-0</v>
      </c>
      <c r="L62" s="28" t="n">
        <v>-0</v>
      </c>
      <c r="M62" s="6" t="s">
        <f>=I62+J62+K62+L62</f>
      </c>
      <c r="N62" s="26"/>
      <c r="O62" s="26" t="s">
        <v>213</v>
      </c>
    </row>
    <row collapsed="false" customFormat="false" customHeight="false" hidden="false" ht="12.1" outlineLevel="0" r="63">
      <c r="A63" s="29" t="n">
        <v>46055.718460648</v>
      </c>
      <c r="B63" s="30" t="s">
        <v>241</v>
      </c>
      <c r="C63" s="30" t="s">
        <v>132</v>
      </c>
      <c r="D63" s="30" t="s">
        <v>241</v>
      </c>
      <c r="E63" s="30" t="s">
        <v>241</v>
      </c>
      <c r="F63" s="30" t="s">
        <v>20</v>
      </c>
      <c r="G63" s="31" t="n">
        <v>1</v>
      </c>
      <c r="H63" s="32" t="n">
        <v>-5385.28</v>
      </c>
      <c r="I63" s="32" t="n">
        <v>-5385.28</v>
      </c>
      <c r="J63" s="32" t="n">
        <v>0</v>
      </c>
      <c r="K63" s="32" t="n">
        <v>-0</v>
      </c>
      <c r="L63" s="32" t="n">
        <v>-0</v>
      </c>
      <c r="M63" s="6" t="s">
        <f>=I63+J63+K63+L63</f>
      </c>
      <c r="N63" s="30"/>
      <c r="O63" s="30" t="s">
        <v>213</v>
      </c>
    </row>
    <row collapsed="false" customFormat="false" customHeight="false" hidden="false" ht="12.1" outlineLevel="0" r="64">
      <c r="A64" s="21" t="n">
        <v>46058.791666667</v>
      </c>
      <c r="B64" s="22" t="s">
        <v>221</v>
      </c>
      <c r="C64" s="22" t="s">
        <v>246</v>
      </c>
      <c r="D64" s="22" t="s">
        <v>221</v>
      </c>
      <c r="E64" s="22" t="s">
        <v>221</v>
      </c>
      <c r="F64" s="22" t="s">
        <v>20</v>
      </c>
      <c r="G64" s="23" t="n">
        <v>1</v>
      </c>
      <c r="H64" s="24" t="n">
        <v>1</v>
      </c>
      <c r="I64" s="24" t="n">
        <v>17.67</v>
      </c>
      <c r="J64" s="24" t="n">
        <v>0</v>
      </c>
      <c r="K64" s="24" t="n">
        <v>-0</v>
      </c>
      <c r="L64" s="24" t="n">
        <v>-0</v>
      </c>
      <c r="M64" s="6" t="s">
        <f>=I64+J64+K64+L64</f>
      </c>
      <c r="N64" s="22"/>
      <c r="O64" s="22" t="s">
        <v>213</v>
      </c>
    </row>
    <row collapsed="false" customFormat="false" customHeight="false" hidden="false" ht="12.1" outlineLevel="0" r="65">
      <c r="A65" s="21" t="n">
        <v>46065.791666667</v>
      </c>
      <c r="B65" s="22" t="s">
        <v>221</v>
      </c>
      <c r="C65" s="22" t="s">
        <v>247</v>
      </c>
      <c r="D65" s="22" t="s">
        <v>221</v>
      </c>
      <c r="E65" s="22" t="s">
        <v>221</v>
      </c>
      <c r="F65" s="22" t="s">
        <v>20</v>
      </c>
      <c r="G65" s="23" t="n">
        <v>1</v>
      </c>
      <c r="H65" s="24" t="n">
        <v>1</v>
      </c>
      <c r="I65" s="24" t="n">
        <v>34.9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  <c r="O65" s="22" t="s">
        <v>213</v>
      </c>
    </row>
    <row collapsed="false" customFormat="false" customHeight="false" hidden="false" ht="12.1" outlineLevel="0" r="66">
      <c r="A66" s="25" t="n">
        <v>46069.325960648</v>
      </c>
      <c r="B66" s="26" t="s">
        <v>219</v>
      </c>
      <c r="C66" s="26" t="s">
        <v>245</v>
      </c>
      <c r="D66" s="26" t="s">
        <v>219</v>
      </c>
      <c r="E66" s="26" t="s">
        <v>219</v>
      </c>
      <c r="F66" s="26" t="s">
        <v>20</v>
      </c>
      <c r="G66" s="27" t="n">
        <v>1</v>
      </c>
      <c r="H66" s="28" t="n">
        <v>-1</v>
      </c>
      <c r="I66" s="28" t="n">
        <v>-2</v>
      </c>
      <c r="J66" s="28" t="n">
        <v>0</v>
      </c>
      <c r="K66" s="28" t="n">
        <v>-0</v>
      </c>
      <c r="L66" s="28" t="n">
        <v>-0</v>
      </c>
      <c r="M66" s="6" t="s">
        <f>=I66+J66+K66+L66</f>
      </c>
      <c r="N66" s="26"/>
      <c r="O66" s="26" t="s">
        <v>213</v>
      </c>
    </row>
    <row collapsed="false" customFormat="false" customHeight="false" hidden="false" ht="12.1" outlineLevel="0" r="67">
      <c r="A67" s="29" t="n">
        <v>46069.325960648</v>
      </c>
      <c r="B67" s="30" t="s">
        <v>241</v>
      </c>
      <c r="C67" s="30" t="s">
        <v>132</v>
      </c>
      <c r="D67" s="30" t="s">
        <v>241</v>
      </c>
      <c r="E67" s="30" t="s">
        <v>241</v>
      </c>
      <c r="F67" s="30" t="s">
        <v>20</v>
      </c>
      <c r="G67" s="31" t="n">
        <v>1</v>
      </c>
      <c r="H67" s="32" t="n">
        <v>-50.57</v>
      </c>
      <c r="I67" s="32" t="n">
        <v>-50.57</v>
      </c>
      <c r="J67" s="32" t="n">
        <v>0</v>
      </c>
      <c r="K67" s="32" t="n">
        <v>-0</v>
      </c>
      <c r="L67" s="32" t="n">
        <v>-0</v>
      </c>
      <c r="M67" s="6" t="s">
        <f>=I67+J67+K67+L67</f>
      </c>
      <c r="N67" s="30"/>
      <c r="O67" s="30" t="s">
        <v>213</v>
      </c>
    </row>
    <row collapsed="false" customFormat="false" customHeight="false" hidden="false" ht="12.1" outlineLevel="0" r="68">
      <c r="A68" s="21" t="n">
        <v>46069.326377315</v>
      </c>
      <c r="B68" s="22" t="s">
        <v>212</v>
      </c>
      <c r="C68" s="22" t="s">
        <v>121</v>
      </c>
      <c r="D68" s="22" t="s">
        <v>212</v>
      </c>
      <c r="E68" s="22" t="s">
        <v>212</v>
      </c>
      <c r="F68" s="22" t="s">
        <v>20</v>
      </c>
      <c r="G68" s="23" t="n">
        <v>1</v>
      </c>
      <c r="H68" s="24" t="n">
        <v>1</v>
      </c>
      <c r="I68" s="24" t="n">
        <v>50.57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  <c r="O68" s="22" t="s">
        <v>240</v>
      </c>
    </row>
    <row collapsed="false" customFormat="false" customHeight="false" hidden="false" ht="12.1" outlineLevel="0" r="69">
      <c r="A69" s="21" t="n">
        <v>46079.478946759</v>
      </c>
      <c r="B69" s="22" t="s">
        <v>212</v>
      </c>
      <c r="C69" s="22" t="s">
        <v>121</v>
      </c>
      <c r="D69" s="22" t="s">
        <v>212</v>
      </c>
      <c r="E69" s="22" t="s">
        <v>212</v>
      </c>
      <c r="F69" s="22" t="s">
        <v>20</v>
      </c>
      <c r="G69" s="23" t="n">
        <v>1</v>
      </c>
      <c r="H69" s="24" t="n">
        <v>1</v>
      </c>
      <c r="I69" s="24" t="n">
        <v>5000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/>
      <c r="O69" s="22" t="s">
        <v>240</v>
      </c>
    </row>
    <row collapsed="false" customFormat="false" customHeight="false" hidden="false" ht="12.1" outlineLevel="0" r="70">
      <c r="A70" s="20" t="n">
        <v>46079.500625</v>
      </c>
      <c r="B70" s="16" t="s">
        <v>61</v>
      </c>
      <c r="C70" s="16" t="s">
        <v>242</v>
      </c>
      <c r="D70" s="16" t="s">
        <v>176</v>
      </c>
      <c r="E70" s="16" t="s">
        <v>62</v>
      </c>
      <c r="F70" s="16" t="s">
        <v>20</v>
      </c>
      <c r="G70" s="7" t="n">
        <v>5</v>
      </c>
      <c r="H70" s="6" t="n">
        <v>88.5</v>
      </c>
      <c r="I70" s="6" t="n">
        <v>-4425</v>
      </c>
      <c r="J70" s="6" t="n">
        <v>-156.05</v>
      </c>
      <c r="K70" s="6" t="n">
        <v>-13.28</v>
      </c>
      <c r="L70" s="6" t="n">
        <v>-0</v>
      </c>
      <c r="M70" s="6" t="s">
        <f>=I70+J70+K70+L70</f>
      </c>
      <c r="N70" s="16"/>
      <c r="O70" s="16" t="s">
        <v>240</v>
      </c>
    </row>
    <row collapsed="false" customFormat="false" customHeight="false" hidden="false" ht="12.1" outlineLevel="0" r="71">
      <c r="A71" s="21" t="n">
        <v>46084.791666667</v>
      </c>
      <c r="B71" s="22" t="s">
        <v>221</v>
      </c>
      <c r="C71" s="22" t="s">
        <v>248</v>
      </c>
      <c r="D71" s="22" t="s">
        <v>221</v>
      </c>
      <c r="E71" s="22" t="s">
        <v>221</v>
      </c>
      <c r="F71" s="22" t="s">
        <v>20</v>
      </c>
      <c r="G71" s="23" t="n">
        <v>1</v>
      </c>
      <c r="H71" s="24" t="n">
        <v>1</v>
      </c>
      <c r="I71" s="24" t="n">
        <v>90.4</v>
      </c>
      <c r="J71" s="24" t="n">
        <v>0</v>
      </c>
      <c r="K71" s="24" t="n">
        <v>-0</v>
      </c>
      <c r="L71" s="24" t="n">
        <v>-0</v>
      </c>
      <c r="M71" s="6" t="s">
        <f>=I71+J71+K71+L71</f>
      </c>
      <c r="N71" s="22"/>
      <c r="O71" s="22" t="s">
        <v>240</v>
      </c>
    </row>
    <row collapsed="false" customFormat="false" customHeight="false" hidden="false" ht="12.1" outlineLevel="0" r="72">
      <c r="A72" s="21" t="n">
        <v>46091.791666667</v>
      </c>
      <c r="B72" s="22" t="s">
        <v>221</v>
      </c>
      <c r="C72" s="22" t="s">
        <v>246</v>
      </c>
      <c r="D72" s="22" t="s">
        <v>221</v>
      </c>
      <c r="E72" s="22" t="s">
        <v>221</v>
      </c>
      <c r="F72" s="22" t="s">
        <v>20</v>
      </c>
      <c r="G72" s="23" t="n">
        <v>1</v>
      </c>
      <c r="H72" s="24" t="n">
        <v>1</v>
      </c>
      <c r="I72" s="24" t="n">
        <v>17.67</v>
      </c>
      <c r="J72" s="24" t="n">
        <v>0</v>
      </c>
      <c r="K72" s="24" t="n">
        <v>-0</v>
      </c>
      <c r="L72" s="24" t="n">
        <v>-0</v>
      </c>
      <c r="M72" s="6" t="s">
        <f>=I72+J72+K72+L72</f>
      </c>
      <c r="N72" s="22"/>
      <c r="O72" s="22" t="s">
        <v>213</v>
      </c>
    </row>
    <row collapsed="false" customFormat="false" customHeight="false" hidden="false" ht="12.1" outlineLevel="0" r="73">
      <c r="A73" s="25" t="n">
        <v>46100.67931713</v>
      </c>
      <c r="B73" s="26" t="s">
        <v>219</v>
      </c>
      <c r="C73" s="26" t="s">
        <v>245</v>
      </c>
      <c r="D73" s="26" t="s">
        <v>219</v>
      </c>
      <c r="E73" s="26" t="s">
        <v>219</v>
      </c>
      <c r="F73" s="26" t="s">
        <v>20</v>
      </c>
      <c r="G73" s="27" t="n">
        <v>1</v>
      </c>
      <c r="H73" s="28" t="n">
        <v>-1</v>
      </c>
      <c r="I73" s="28" t="n">
        <v>-2</v>
      </c>
      <c r="J73" s="28" t="n">
        <v>0</v>
      </c>
      <c r="K73" s="28" t="n">
        <v>-0</v>
      </c>
      <c r="L73" s="28" t="n">
        <v>-0</v>
      </c>
      <c r="M73" s="6" t="s">
        <f>=I73+J73+K73+L73</f>
      </c>
      <c r="N73" s="26"/>
      <c r="O73" s="26" t="s">
        <v>213</v>
      </c>
    </row>
    <row collapsed="false" customFormat="false" customHeight="false" hidden="false" ht="12.1" outlineLevel="0" r="74">
      <c r="A74" s="29" t="n">
        <v>46100.67931713</v>
      </c>
      <c r="B74" s="30" t="s">
        <v>241</v>
      </c>
      <c r="C74" s="30" t="s">
        <v>132</v>
      </c>
      <c r="D74" s="30" t="s">
        <v>241</v>
      </c>
      <c r="E74" s="30" t="s">
        <v>241</v>
      </c>
      <c r="F74" s="30" t="s">
        <v>20</v>
      </c>
      <c r="G74" s="31" t="n">
        <v>1</v>
      </c>
      <c r="H74" s="32" t="n">
        <v>-15.67</v>
      </c>
      <c r="I74" s="32" t="n">
        <v>-15.67</v>
      </c>
      <c r="J74" s="32" t="n">
        <v>0</v>
      </c>
      <c r="K74" s="32" t="n">
        <v>-0</v>
      </c>
      <c r="L74" s="32" t="n">
        <v>-0</v>
      </c>
      <c r="M74" s="6" t="s">
        <f>=I74+J74+K74+L74</f>
      </c>
      <c r="N74" s="30"/>
      <c r="O74" s="30" t="s">
        <v>213</v>
      </c>
    </row>
    <row collapsed="false" customFormat="false" customHeight="false" hidden="false" ht="12.1" outlineLevel="0" r="75">
      <c r="A75" s="21" t="n">
        <v>46100.679837963</v>
      </c>
      <c r="B75" s="22" t="s">
        <v>212</v>
      </c>
      <c r="C75" s="22" t="s">
        <v>121</v>
      </c>
      <c r="D75" s="22" t="s">
        <v>212</v>
      </c>
      <c r="E75" s="22" t="s">
        <v>212</v>
      </c>
      <c r="F75" s="22" t="s">
        <v>20</v>
      </c>
      <c r="G75" s="23" t="n">
        <v>1</v>
      </c>
      <c r="H75" s="24" t="n">
        <v>1</v>
      </c>
      <c r="I75" s="24" t="n">
        <v>15.67</v>
      </c>
      <c r="J75" s="24" t="n">
        <v>0</v>
      </c>
      <c r="K75" s="24" t="n">
        <v>-0</v>
      </c>
      <c r="L75" s="24" t="n">
        <v>-0</v>
      </c>
      <c r="M75" s="6" t="s">
        <f>=I75+J75+K75+L75</f>
      </c>
      <c r="N75" s="22"/>
      <c r="O75" s="22" t="s">
        <v>240</v>
      </c>
    </row>
    <row collapsed="false" customFormat="false" customHeight="false" hidden="false" ht="12.1" outlineLevel="0" r="76">
      <c r="A76" s="21" t="n">
        <v>46112.5278125</v>
      </c>
      <c r="B76" s="22" t="s">
        <v>212</v>
      </c>
      <c r="C76" s="22" t="s">
        <v>121</v>
      </c>
      <c r="D76" s="22" t="s">
        <v>212</v>
      </c>
      <c r="E76" s="22" t="s">
        <v>212</v>
      </c>
      <c r="F76" s="22" t="s">
        <v>20</v>
      </c>
      <c r="G76" s="23" t="n">
        <v>1</v>
      </c>
      <c r="H76" s="24" t="n">
        <v>1</v>
      </c>
      <c r="I76" s="24" t="n">
        <v>1000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2"/>
      <c r="O76" s="22" t="s">
        <v>240</v>
      </c>
    </row>
    <row collapsed="false" customFormat="false" customHeight="false" hidden="false" ht="12.1" outlineLevel="0" r="77">
      <c r="A77" s="20" t="n">
        <v>46112.528402778</v>
      </c>
      <c r="B77" s="16" t="s">
        <v>100</v>
      </c>
      <c r="C77" s="16" t="s">
        <v>249</v>
      </c>
      <c r="D77" s="16" t="s">
        <v>176</v>
      </c>
      <c r="E77" s="16" t="s">
        <v>62</v>
      </c>
      <c r="F77" s="16" t="s">
        <v>20</v>
      </c>
      <c r="G77" s="7" t="n">
        <v>2</v>
      </c>
      <c r="H77" s="6" t="n">
        <v>74.99</v>
      </c>
      <c r="I77" s="6" t="n">
        <v>-1499.8</v>
      </c>
      <c r="J77" s="6" t="n">
        <v>-63.9</v>
      </c>
      <c r="K77" s="6" t="n">
        <v>-4.5</v>
      </c>
      <c r="L77" s="6" t="n">
        <v>-0</v>
      </c>
      <c r="M77" s="6" t="s">
        <f>=I77+J77+K77+L77</f>
      </c>
      <c r="N77" s="16"/>
      <c r="O77" s="16" t="s">
        <v>240</v>
      </c>
    </row>
    <row collapsed="false" customFormat="false" customHeight="false" hidden="false" ht="12.1" outlineLevel="0" r="78">
      <c r="A78" s="21" t="n">
        <v>46112.791666667</v>
      </c>
      <c r="B78" s="22" t="s">
        <v>221</v>
      </c>
      <c r="C78" s="22" t="s">
        <v>248</v>
      </c>
      <c r="D78" s="22" t="s">
        <v>221</v>
      </c>
      <c r="E78" s="22" t="s">
        <v>221</v>
      </c>
      <c r="F78" s="22" t="s">
        <v>20</v>
      </c>
      <c r="G78" s="23" t="n">
        <v>1</v>
      </c>
      <c r="H78" s="24" t="n">
        <v>1</v>
      </c>
      <c r="I78" s="24" t="n">
        <v>90.4</v>
      </c>
      <c r="J78" s="24" t="n">
        <v>0</v>
      </c>
      <c r="K78" s="24" t="n">
        <v>-0</v>
      </c>
      <c r="L78" s="24" t="n">
        <v>-0</v>
      </c>
      <c r="M78" s="6" t="s">
        <f>=I78+J78+K78+L78</f>
      </c>
      <c r="N78" s="22"/>
      <c r="O78" s="22" t="s">
        <v>240</v>
      </c>
    </row>
    <row collapsed="false" customFormat="false" customHeight="false" hidden="false" ht="12.1" outlineLevel="0" r="79">
      <c r="A79" s="21" t="n">
        <v>46119.791666667</v>
      </c>
      <c r="B79" s="22" t="s">
        <v>221</v>
      </c>
      <c r="C79" s="22" t="s">
        <v>246</v>
      </c>
      <c r="D79" s="22" t="s">
        <v>221</v>
      </c>
      <c r="E79" s="22" t="s">
        <v>221</v>
      </c>
      <c r="F79" s="22" t="s">
        <v>20</v>
      </c>
      <c r="G79" s="23" t="n">
        <v>1</v>
      </c>
      <c r="H79" s="24" t="n">
        <v>1</v>
      </c>
      <c r="I79" s="24" t="n">
        <v>17.67</v>
      </c>
      <c r="J79" s="24" t="n">
        <v>0</v>
      </c>
      <c r="K79" s="24" t="n">
        <v>-0</v>
      </c>
      <c r="L79" s="24" t="n">
        <v>-0</v>
      </c>
      <c r="M79" s="6" t="s">
        <f>=I79+J79+K79+L79</f>
      </c>
      <c r="N79" s="22"/>
      <c r="O79" s="22" t="s">
        <v>213</v>
      </c>
    </row>
    <row collapsed="false" customFormat="false" customHeight="false" hidden="false" ht="12.1" outlineLevel="0" r="80">
      <c r="A80" s="25" t="n">
        <v>46120.652372685</v>
      </c>
      <c r="B80" s="26" t="s">
        <v>219</v>
      </c>
      <c r="C80" s="26" t="s">
        <v>245</v>
      </c>
      <c r="D80" s="26" t="s">
        <v>219</v>
      </c>
      <c r="E80" s="26" t="s">
        <v>219</v>
      </c>
      <c r="F80" s="26" t="s">
        <v>20</v>
      </c>
      <c r="G80" s="27" t="n">
        <v>1</v>
      </c>
      <c r="H80" s="28" t="n">
        <v>-1</v>
      </c>
      <c r="I80" s="28" t="n">
        <v>-2</v>
      </c>
      <c r="J80" s="28" t="n">
        <v>0</v>
      </c>
      <c r="K80" s="28" t="n">
        <v>-0</v>
      </c>
      <c r="L80" s="28" t="n">
        <v>-0</v>
      </c>
      <c r="M80" s="6" t="s">
        <f>=I80+J80+K80+L80</f>
      </c>
      <c r="N80" s="26"/>
      <c r="O80" s="26" t="s">
        <v>213</v>
      </c>
    </row>
    <row collapsed="false" customFormat="false" customHeight="false" hidden="false" ht="12.1" outlineLevel="0" r="81">
      <c r="A81" s="29" t="n">
        <v>46120.652372685</v>
      </c>
      <c r="B81" s="30" t="s">
        <v>241</v>
      </c>
      <c r="C81" s="30" t="s">
        <v>132</v>
      </c>
      <c r="D81" s="30" t="s">
        <v>241</v>
      </c>
      <c r="E81" s="30" t="s">
        <v>241</v>
      </c>
      <c r="F81" s="30" t="s">
        <v>20</v>
      </c>
      <c r="G81" s="31" t="n">
        <v>1</v>
      </c>
      <c r="H81" s="32" t="n">
        <v>-15.67</v>
      </c>
      <c r="I81" s="32" t="n">
        <v>-15.67</v>
      </c>
      <c r="J81" s="32" t="n">
        <v>0</v>
      </c>
      <c r="K81" s="32" t="n">
        <v>-0</v>
      </c>
      <c r="L81" s="32" t="n">
        <v>-0</v>
      </c>
      <c r="M81" s="6" t="s">
        <f>=I81+J81+K81+L81</f>
      </c>
      <c r="N81" s="30"/>
      <c r="O81" s="30" t="s">
        <v>213</v>
      </c>
    </row>
    <row collapsed="false" customFormat="false" customHeight="false" hidden="false" ht="12.1" outlineLevel="0" r="82">
      <c r="A82" s="21" t="n">
        <v>46120.652719907</v>
      </c>
      <c r="B82" s="22" t="s">
        <v>212</v>
      </c>
      <c r="C82" s="22" t="s">
        <v>121</v>
      </c>
      <c r="D82" s="22" t="s">
        <v>212</v>
      </c>
      <c r="E82" s="22" t="s">
        <v>212</v>
      </c>
      <c r="F82" s="22" t="s">
        <v>20</v>
      </c>
      <c r="G82" s="23" t="n">
        <v>1</v>
      </c>
      <c r="H82" s="24" t="n">
        <v>1</v>
      </c>
      <c r="I82" s="24" t="n">
        <v>15.67</v>
      </c>
      <c r="J82" s="24" t="n">
        <v>0</v>
      </c>
      <c r="K82" s="24" t="n">
        <v>-0</v>
      </c>
      <c r="L82" s="24" t="n">
        <v>-0</v>
      </c>
      <c r="M82" s="6" t="s">
        <f>=I82+J82+K82+L82</f>
      </c>
      <c r="N82" s="22"/>
      <c r="O82" s="22" t="s">
        <v>240</v>
      </c>
    </row>
    <row collapsed="false" customFormat="false" customHeight="false" hidden="false" ht="12.1" outlineLevel="0" r="83">
      <c r="A83" s="21" t="n">
        <v>46126.691446759</v>
      </c>
      <c r="B83" s="22" t="s">
        <v>212</v>
      </c>
      <c r="C83" s="22" t="s">
        <v>121</v>
      </c>
      <c r="D83" s="22" t="s">
        <v>212</v>
      </c>
      <c r="E83" s="22" t="s">
        <v>212</v>
      </c>
      <c r="F83" s="22" t="s">
        <v>20</v>
      </c>
      <c r="G83" s="23" t="n">
        <v>1</v>
      </c>
      <c r="H83" s="24" t="n">
        <v>1</v>
      </c>
      <c r="I83" s="24" t="n">
        <v>20000</v>
      </c>
      <c r="J83" s="24" t="n">
        <v>0</v>
      </c>
      <c r="K83" s="24" t="n">
        <v>-0</v>
      </c>
      <c r="L83" s="24" t="n">
        <v>-0</v>
      </c>
      <c r="M83" s="6" t="s">
        <f>=I83+J83+K83+L83</f>
      </c>
      <c r="N83" s="22"/>
      <c r="O83" s="22" t="s">
        <v>240</v>
      </c>
    </row>
    <row collapsed="false" customFormat="false" customHeight="false" hidden="false" ht="12.1" outlineLevel="0" r="84">
      <c r="A84" s="20" t="n">
        <v>46126.692962963</v>
      </c>
      <c r="B84" s="16" t="s">
        <v>71</v>
      </c>
      <c r="C84" s="16" t="s">
        <v>239</v>
      </c>
      <c r="D84" s="16" t="s">
        <v>176</v>
      </c>
      <c r="E84" s="16" t="s">
        <v>62</v>
      </c>
      <c r="F84" s="16" t="s">
        <v>20</v>
      </c>
      <c r="G84" s="7" t="n">
        <v>4</v>
      </c>
      <c r="H84" s="6" t="n">
        <v>100.17</v>
      </c>
      <c r="I84" s="6" t="n">
        <v>-4006.8</v>
      </c>
      <c r="J84" s="6" t="n">
        <v>-23.56</v>
      </c>
      <c r="K84" s="6" t="n">
        <v>-12.02</v>
      </c>
      <c r="L84" s="6" t="n">
        <v>-0</v>
      </c>
      <c r="M84" s="6" t="s">
        <f>=I84+J84+K84+L84</f>
      </c>
      <c r="N84" s="16"/>
      <c r="O84" s="16" t="s">
        <v>240</v>
      </c>
    </row>
    <row collapsed="false" customFormat="false" customHeight="false" hidden="false" ht="12.1" outlineLevel="0" r="85">
      <c r="A85" s="20" t="n">
        <v>46126.7478125</v>
      </c>
      <c r="B85" s="16" t="s">
        <v>81</v>
      </c>
      <c r="C85" s="16" t="s">
        <v>250</v>
      </c>
      <c r="D85" s="16" t="s">
        <v>176</v>
      </c>
      <c r="E85" s="16" t="s">
        <v>62</v>
      </c>
      <c r="F85" s="16" t="s">
        <v>20</v>
      </c>
      <c r="G85" s="7" t="n">
        <v>5</v>
      </c>
      <c r="H85" s="6" t="n">
        <v>96.82</v>
      </c>
      <c r="I85" s="6" t="n">
        <v>-4841</v>
      </c>
      <c r="J85" s="6" t="n">
        <v>-22.2</v>
      </c>
      <c r="K85" s="6" t="n">
        <v>-14.52</v>
      </c>
      <c r="L85" s="6" t="n">
        <v>-0</v>
      </c>
      <c r="M85" s="6" t="s">
        <f>=I85+J85+K85+L85</f>
      </c>
      <c r="N85" s="16"/>
      <c r="O85" s="16" t="s">
        <v>240</v>
      </c>
    </row>
    <row collapsed="false" customFormat="false" customHeight="false" hidden="false" ht="12.1" outlineLevel="0" r="86">
      <c r="A86" s="20" t="n">
        <v>46126.748680556</v>
      </c>
      <c r="B86" s="16" t="s">
        <v>66</v>
      </c>
      <c r="C86" s="16" t="s">
        <v>251</v>
      </c>
      <c r="D86" s="16" t="s">
        <v>176</v>
      </c>
      <c r="E86" s="16" t="s">
        <v>62</v>
      </c>
      <c r="F86" s="16" t="s">
        <v>20</v>
      </c>
      <c r="G86" s="7" t="n">
        <v>10</v>
      </c>
      <c r="H86" s="6" t="n">
        <v>88</v>
      </c>
      <c r="I86" s="6" t="n">
        <v>-8800</v>
      </c>
      <c r="J86" s="6" t="n">
        <v>-446.4</v>
      </c>
      <c r="K86" s="6" t="n">
        <v>-26.4</v>
      </c>
      <c r="L86" s="6" t="n">
        <v>-0</v>
      </c>
      <c r="M86" s="6" t="s">
        <f>=I86+J86+K86+L86</f>
      </c>
      <c r="N86" s="16"/>
      <c r="O86" s="16" t="s">
        <v>240</v>
      </c>
    </row>
    <row collapsed="false" customFormat="false" customHeight="false" hidden="false" ht="12.1" outlineLevel="0" r="87">
      <c r="A87" s="20" t="n">
        <v>46126.749606481</v>
      </c>
      <c r="B87" s="16" t="s">
        <v>96</v>
      </c>
      <c r="C87" s="16" t="s">
        <v>244</v>
      </c>
      <c r="D87" s="16" t="s">
        <v>176</v>
      </c>
      <c r="E87" s="16" t="s">
        <v>62</v>
      </c>
      <c r="F87" s="16" t="s">
        <v>20</v>
      </c>
      <c r="G87" s="7" t="n">
        <v>1</v>
      </c>
      <c r="H87" s="6" t="n">
        <v>92.636</v>
      </c>
      <c r="I87" s="6" t="n">
        <v>-926.36</v>
      </c>
      <c r="J87" s="6" t="n">
        <v>-59.93</v>
      </c>
      <c r="K87" s="6" t="n">
        <v>-2.78</v>
      </c>
      <c r="L87" s="6" t="n">
        <v>-0</v>
      </c>
      <c r="M87" s="6" t="s">
        <f>=I87+J87+K87+L87</f>
      </c>
      <c r="N87" s="16"/>
      <c r="O87" s="16" t="s">
        <v>240</v>
      </c>
    </row>
    <row collapsed="false" customFormat="false" customHeight="false" hidden="false" ht="12.1" outlineLevel="0" r="88">
      <c r="A88" s="20" t="n">
        <v>46127.354027778</v>
      </c>
      <c r="B88" s="16" t="s">
        <v>66</v>
      </c>
      <c r="C88" s="16" t="s">
        <v>251</v>
      </c>
      <c r="D88" s="16" t="s">
        <v>176</v>
      </c>
      <c r="E88" s="16" t="s">
        <v>62</v>
      </c>
      <c r="F88" s="16" t="s">
        <v>20</v>
      </c>
      <c r="G88" s="7" t="n">
        <v>1</v>
      </c>
      <c r="H88" s="6" t="n">
        <v>88.034</v>
      </c>
      <c r="I88" s="6" t="n">
        <v>-880.34</v>
      </c>
      <c r="J88" s="6" t="n">
        <v>-44.97</v>
      </c>
      <c r="K88" s="6" t="n">
        <v>-2.64</v>
      </c>
      <c r="L88" s="6" t="n">
        <v>-0</v>
      </c>
      <c r="M88" s="6" t="s">
        <f>=I88+J88+K88+L88</f>
      </c>
      <c r="N88" s="16"/>
      <c r="O88" s="16" t="s">
        <v>240</v>
      </c>
    </row>
    <row collapsed="false" customFormat="false" customHeight="false" hidden="false" ht="12.1" outlineLevel="0" r="89">
      <c r="A89" s="25" t="n">
        <v>46134.6796875</v>
      </c>
      <c r="B89" s="26" t="s">
        <v>219</v>
      </c>
      <c r="C89" s="26" t="s">
        <v>245</v>
      </c>
      <c r="D89" s="26" t="s">
        <v>219</v>
      </c>
      <c r="E89" s="26" t="s">
        <v>219</v>
      </c>
      <c r="F89" s="26" t="s">
        <v>20</v>
      </c>
      <c r="G89" s="27" t="n">
        <v>1</v>
      </c>
      <c r="H89" s="28" t="n">
        <v>-1</v>
      </c>
      <c r="I89" s="28" t="n">
        <v>-43</v>
      </c>
      <c r="J89" s="28" t="n">
        <v>0</v>
      </c>
      <c r="K89" s="28" t="n">
        <v>-0</v>
      </c>
      <c r="L89" s="28" t="n">
        <v>-0</v>
      </c>
      <c r="M89" s="6" t="s">
        <f>=I89+J89+K89+L89</f>
      </c>
      <c r="N89" s="26"/>
      <c r="O89" s="26" t="s">
        <v>213</v>
      </c>
    </row>
    <row collapsed="false" customFormat="false" customHeight="false" hidden="false" ht="12.1" outlineLevel="0" r="90">
      <c r="A90" s="29" t="n">
        <v>46134.6796875</v>
      </c>
      <c r="B90" s="30" t="s">
        <v>241</v>
      </c>
      <c r="C90" s="30" t="s">
        <v>132</v>
      </c>
      <c r="D90" s="30" t="s">
        <v>241</v>
      </c>
      <c r="E90" s="30" t="s">
        <v>241</v>
      </c>
      <c r="F90" s="30" t="s">
        <v>20</v>
      </c>
      <c r="G90" s="31" t="n">
        <v>1</v>
      </c>
      <c r="H90" s="32" t="n">
        <v>-605.2</v>
      </c>
      <c r="I90" s="32" t="n">
        <v>-605.2</v>
      </c>
      <c r="J90" s="32" t="n">
        <v>0</v>
      </c>
      <c r="K90" s="32" t="n">
        <v>-0</v>
      </c>
      <c r="L90" s="32" t="n">
        <v>-0</v>
      </c>
      <c r="M90" s="6" t="s">
        <f>=I90+J90+K90+L90</f>
      </c>
      <c r="N90" s="30"/>
      <c r="O90" s="30" t="s">
        <v>213</v>
      </c>
    </row>
    <row collapsed="false" customFormat="false" customHeight="false" hidden="false" ht="12.1" outlineLevel="0" r="91">
      <c r="A91" s="21" t="n">
        <v>46134.68037037</v>
      </c>
      <c r="B91" s="22" t="s">
        <v>212</v>
      </c>
      <c r="C91" s="22" t="s">
        <v>121</v>
      </c>
      <c r="D91" s="22" t="s">
        <v>212</v>
      </c>
      <c r="E91" s="22" t="s">
        <v>212</v>
      </c>
      <c r="F91" s="22" t="s">
        <v>20</v>
      </c>
      <c r="G91" s="23" t="n">
        <v>1</v>
      </c>
      <c r="H91" s="24" t="n">
        <v>1</v>
      </c>
      <c r="I91" s="24" t="n">
        <v>605.2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  <c r="O91" s="22" t="s">
        <v>240</v>
      </c>
    </row>
    <row collapsed="false" customFormat="false" customHeight="false" hidden="false" ht="12.1" outlineLevel="0" r="92">
      <c r="A92" s="20" t="n">
        <v>46134.6853125</v>
      </c>
      <c r="B92" s="16" t="s">
        <v>103</v>
      </c>
      <c r="C92" s="16" t="s">
        <v>252</v>
      </c>
      <c r="D92" s="16" t="s">
        <v>176</v>
      </c>
      <c r="E92" s="16" t="s">
        <v>62</v>
      </c>
      <c r="F92" s="16" t="s">
        <v>20</v>
      </c>
      <c r="G92" s="7" t="n">
        <v>1</v>
      </c>
      <c r="H92" s="6" t="n">
        <v>60</v>
      </c>
      <c r="I92" s="6" t="n">
        <v>-600</v>
      </c>
      <c r="J92" s="6" t="n">
        <v>-27.43</v>
      </c>
      <c r="K92" s="6" t="n">
        <v>-1.8</v>
      </c>
      <c r="L92" s="6" t="n">
        <v>-0</v>
      </c>
      <c r="M92" s="6" t="s">
        <f>=I92+J92+K92+L92</f>
      </c>
      <c r="N92" s="16"/>
      <c r="O92" s="16" t="s">
        <v>240</v>
      </c>
    </row>
    <row collapsed="false" customFormat="false" customHeight="false" hidden="false" ht="12.1" outlineLevel="0" r="93">
      <c r="A93" s="21" t="n">
        <v>46134.791666667</v>
      </c>
      <c r="B93" s="22" t="s">
        <v>221</v>
      </c>
      <c r="C93" s="22" t="s">
        <v>253</v>
      </c>
      <c r="D93" s="22" t="s">
        <v>221</v>
      </c>
      <c r="E93" s="22" t="s">
        <v>221</v>
      </c>
      <c r="F93" s="22" t="s">
        <v>20</v>
      </c>
      <c r="G93" s="23" t="n">
        <v>1</v>
      </c>
      <c r="H93" s="24" t="n">
        <v>1</v>
      </c>
      <c r="I93" s="24" t="n">
        <v>124.66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2"/>
      <c r="O93" s="22" t="s">
        <v>240</v>
      </c>
    </row>
    <row collapsed="false" customFormat="false" customHeight="false" hidden="false" ht="12.1" outlineLevel="0" r="94">
      <c r="A94" s="21" t="n">
        <v>46134.791666667</v>
      </c>
      <c r="B94" s="22" t="s">
        <v>221</v>
      </c>
      <c r="C94" s="22" t="s">
        <v>254</v>
      </c>
      <c r="D94" s="22" t="s">
        <v>221</v>
      </c>
      <c r="E94" s="22" t="s">
        <v>221</v>
      </c>
      <c r="F94" s="22" t="s">
        <v>20</v>
      </c>
      <c r="G94" s="23" t="n">
        <v>1</v>
      </c>
      <c r="H94" s="24" t="n">
        <v>1</v>
      </c>
      <c r="I94" s="24" t="n">
        <v>648.2</v>
      </c>
      <c r="J94" s="24" t="n">
        <v>0</v>
      </c>
      <c r="K94" s="24" t="n">
        <v>-0</v>
      </c>
      <c r="L94" s="24" t="n">
        <v>-0</v>
      </c>
      <c r="M94" s="6" t="s">
        <f>=I94+J94+K94+L94</f>
      </c>
      <c r="N94" s="22"/>
      <c r="O94" s="22" t="s">
        <v>213</v>
      </c>
    </row>
    <row collapsed="false" customFormat="false" customHeight="false" hidden="false" ht="12.1" outlineLevel="0" r="95">
      <c r="A95" s="33" t="n">
        <v>46135.663761574</v>
      </c>
      <c r="B95" s="34" t="s">
        <v>180</v>
      </c>
      <c r="C95" s="34" t="s">
        <v>223</v>
      </c>
      <c r="D95" s="34" t="s">
        <v>181</v>
      </c>
      <c r="E95" s="34" t="s">
        <v>215</v>
      </c>
      <c r="F95" s="34" t="s">
        <v>20</v>
      </c>
      <c r="G95" s="35" t="n">
        <v>-109</v>
      </c>
      <c r="H95" s="36" t="n">
        <v>10</v>
      </c>
      <c r="I95" s="36" t="n">
        <v>1090</v>
      </c>
      <c r="J95" s="36" t="n">
        <v>0</v>
      </c>
      <c r="K95" s="36" t="n">
        <v>-0</v>
      </c>
      <c r="L95" s="36" t="n">
        <v>-0</v>
      </c>
      <c r="M95" s="6" t="s">
        <f>=I95+J95+K95+L95</f>
      </c>
      <c r="N95" s="34"/>
      <c r="O95" s="34" t="s">
        <v>213</v>
      </c>
    </row>
    <row collapsed="false" customFormat="false" customHeight="false" hidden="false" ht="12.1" outlineLevel="0" r="96">
      <c r="A96" s="21" t="n">
        <v>46135.664583333</v>
      </c>
      <c r="B96" s="22" t="s">
        <v>212</v>
      </c>
      <c r="C96" s="22" t="s">
        <v>121</v>
      </c>
      <c r="D96" s="22" t="s">
        <v>212</v>
      </c>
      <c r="E96" s="22" t="s">
        <v>212</v>
      </c>
      <c r="F96" s="22" t="s">
        <v>20</v>
      </c>
      <c r="G96" s="23" t="n">
        <v>1</v>
      </c>
      <c r="H96" s="24" t="n">
        <v>1</v>
      </c>
      <c r="I96" s="24" t="n">
        <v>1090</v>
      </c>
      <c r="J96" s="24" t="n">
        <v>0</v>
      </c>
      <c r="K96" s="24" t="n">
        <v>-0</v>
      </c>
      <c r="L96" s="24" t="n">
        <v>-0</v>
      </c>
      <c r="M96" s="6" t="s">
        <f>=I96+J96+K96+L96</f>
      </c>
      <c r="N96" s="22"/>
      <c r="O96" s="22" t="s">
        <v>240</v>
      </c>
    </row>
    <row collapsed="false" customFormat="false" customHeight="false" hidden="false" ht="12.1" outlineLevel="0" r="97">
      <c r="A97" s="20" t="n">
        <v>46135.665474537</v>
      </c>
      <c r="B97" s="16" t="s">
        <v>93</v>
      </c>
      <c r="C97" s="16" t="s">
        <v>255</v>
      </c>
      <c r="D97" s="16" t="s">
        <v>176</v>
      </c>
      <c r="E97" s="16" t="s">
        <v>62</v>
      </c>
      <c r="F97" s="16" t="s">
        <v>20</v>
      </c>
      <c r="G97" s="7" t="n">
        <v>1</v>
      </c>
      <c r="H97" s="6" t="n">
        <v>94.118</v>
      </c>
      <c r="I97" s="6" t="n">
        <v>-941.18</v>
      </c>
      <c r="J97" s="6" t="n">
        <v>-0.71</v>
      </c>
      <c r="K97" s="6" t="n">
        <v>-2.82</v>
      </c>
      <c r="L97" s="6" t="n">
        <v>-0</v>
      </c>
      <c r="M97" s="6" t="s">
        <f>=I97+J97+K97+L97</f>
      </c>
      <c r="N97" s="16"/>
      <c r="O97" s="16" t="s">
        <v>240</v>
      </c>
    </row>
    <row collapsed="false" customFormat="false" customHeight="false" hidden="false" ht="12.1" outlineLevel="0" r="98">
      <c r="A98" s="29" t="n">
        <v>46136.664398148</v>
      </c>
      <c r="B98" s="30" t="s">
        <v>241</v>
      </c>
      <c r="C98" s="30" t="s">
        <v>132</v>
      </c>
      <c r="D98" s="30" t="s">
        <v>241</v>
      </c>
      <c r="E98" s="30" t="s">
        <v>241</v>
      </c>
      <c r="F98" s="30" t="s">
        <v>20</v>
      </c>
      <c r="G98" s="31" t="n">
        <v>1</v>
      </c>
      <c r="H98" s="32" t="n">
        <v>-1090</v>
      </c>
      <c r="I98" s="32" t="n">
        <v>-1090</v>
      </c>
      <c r="J98" s="32" t="n">
        <v>0</v>
      </c>
      <c r="K98" s="32" t="n">
        <v>-0</v>
      </c>
      <c r="L98" s="32" t="n">
        <v>-0</v>
      </c>
      <c r="M98" s="6" t="s">
        <f>=I98+J98+K98+L98</f>
      </c>
      <c r="N98" s="30"/>
      <c r="O98" s="30" t="s">
        <v>213</v>
      </c>
    </row>
    <row collapsed="false" customFormat="false" customHeight="false" hidden="false" ht="12.1" outlineLevel="0" r="99">
      <c r="A99" s="21" t="n">
        <v>46141.74869213</v>
      </c>
      <c r="B99" s="22" t="s">
        <v>212</v>
      </c>
      <c r="C99" s="22" t="s">
        <v>121</v>
      </c>
      <c r="D99" s="22" t="s">
        <v>212</v>
      </c>
      <c r="E99" s="22" t="s">
        <v>212</v>
      </c>
      <c r="F99" s="22" t="s">
        <v>20</v>
      </c>
      <c r="G99" s="23" t="n">
        <v>1</v>
      </c>
      <c r="H99" s="24" t="n">
        <v>1</v>
      </c>
      <c r="I99" s="24" t="n">
        <v>5000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2"/>
      <c r="O99" s="22" t="s">
        <v>213</v>
      </c>
    </row>
    <row collapsed="false" customFormat="false" customHeight="false" hidden="false" ht="12.1" outlineLevel="0" r="100">
      <c r="A100" s="20" t="n">
        <v>46141.755543981</v>
      </c>
      <c r="B100" s="16" t="s">
        <v>39</v>
      </c>
      <c r="C100" s="16" t="s">
        <v>218</v>
      </c>
      <c r="D100" s="16" t="s">
        <v>176</v>
      </c>
      <c r="E100" s="16" t="s">
        <v>18</v>
      </c>
      <c r="F100" s="16" t="s">
        <v>20</v>
      </c>
      <c r="G100" s="7" t="n">
        <v>30</v>
      </c>
      <c r="H100" s="6" t="n">
        <v>41.57</v>
      </c>
      <c r="I100" s="6" t="n">
        <v>-1247.1</v>
      </c>
      <c r="J100" s="6" t="n">
        <v>-0</v>
      </c>
      <c r="K100" s="6" t="n">
        <v>-3.74</v>
      </c>
      <c r="L100" s="6" t="n">
        <v>-0</v>
      </c>
      <c r="M100" s="6" t="s">
        <f>=I100+J100+K100+L100</f>
      </c>
      <c r="N100" s="16"/>
      <c r="O100" s="16" t="s">
        <v>213</v>
      </c>
    </row>
    <row collapsed="false" customFormat="false" customHeight="false" hidden="false" ht="12.1" outlineLevel="0" r="101">
      <c r="A101" s="20" t="n">
        <v>46141.922743056</v>
      </c>
      <c r="B101" s="16" t="s">
        <v>51</v>
      </c>
      <c r="C101" s="16" t="s">
        <v>256</v>
      </c>
      <c r="D101" s="16" t="s">
        <v>176</v>
      </c>
      <c r="E101" s="16" t="s">
        <v>18</v>
      </c>
      <c r="F101" s="16" t="s">
        <v>20</v>
      </c>
      <c r="G101" s="7" t="n">
        <v>10</v>
      </c>
      <c r="H101" s="6" t="n">
        <v>356.95</v>
      </c>
      <c r="I101" s="6" t="n">
        <v>-3569.5</v>
      </c>
      <c r="J101" s="6" t="n">
        <v>-0</v>
      </c>
      <c r="K101" s="6" t="n">
        <v>-10.71</v>
      </c>
      <c r="L101" s="6" t="n">
        <v>-0</v>
      </c>
      <c r="M101" s="6" t="s">
        <f>=I101+J101+K101+L101</f>
      </c>
      <c r="N101" s="16"/>
      <c r="O101" s="16" t="s">
        <v>213</v>
      </c>
    </row>
    <row collapsed="false" customFormat="false" customHeight="false" hidden="false" ht="12.1" outlineLevel="0" r="102">
      <c r="A102" s="25" t="n">
        <v>46142.492141204</v>
      </c>
      <c r="B102" s="26" t="s">
        <v>219</v>
      </c>
      <c r="C102" s="26" t="s">
        <v>245</v>
      </c>
      <c r="D102" s="26" t="s">
        <v>219</v>
      </c>
      <c r="E102" s="26" t="s">
        <v>219</v>
      </c>
      <c r="F102" s="26" t="s">
        <v>20</v>
      </c>
      <c r="G102" s="27" t="n">
        <v>1</v>
      </c>
      <c r="H102" s="28" t="n">
        <v>-1</v>
      </c>
      <c r="I102" s="28" t="n">
        <v>-5</v>
      </c>
      <c r="J102" s="28" t="n">
        <v>0</v>
      </c>
      <c r="K102" s="28" t="n">
        <v>-0</v>
      </c>
      <c r="L102" s="28" t="n">
        <v>-0</v>
      </c>
      <c r="M102" s="6" t="s">
        <f>=I102+J102+K102+L102</f>
      </c>
      <c r="N102" s="26"/>
      <c r="O102" s="26" t="s">
        <v>213</v>
      </c>
    </row>
    <row collapsed="false" customFormat="false" customHeight="false" hidden="false" ht="12.1" outlineLevel="0" r="103">
      <c r="A103" s="29" t="n">
        <v>46142.492141204</v>
      </c>
      <c r="B103" s="30" t="s">
        <v>241</v>
      </c>
      <c r="C103" s="30" t="s">
        <v>132</v>
      </c>
      <c r="D103" s="30" t="s">
        <v>241</v>
      </c>
      <c r="E103" s="30" t="s">
        <v>241</v>
      </c>
      <c r="F103" s="30" t="s">
        <v>20</v>
      </c>
      <c r="G103" s="31" t="n">
        <v>1</v>
      </c>
      <c r="H103" s="32" t="n">
        <v>-163.95</v>
      </c>
      <c r="I103" s="32" t="n">
        <v>-163.95</v>
      </c>
      <c r="J103" s="32" t="n">
        <v>0</v>
      </c>
      <c r="K103" s="32" t="n">
        <v>-0</v>
      </c>
      <c r="L103" s="32" t="n">
        <v>-0</v>
      </c>
      <c r="M103" s="6" t="s">
        <f>=I103+J103+K103+L103</f>
      </c>
      <c r="N103" s="30"/>
      <c r="O103" s="30" t="s">
        <v>213</v>
      </c>
    </row>
    <row collapsed="false" customFormat="false" customHeight="false" hidden="false" ht="12.1" outlineLevel="0" r="104">
      <c r="A104" s="21" t="n">
        <v>46142.492384259</v>
      </c>
      <c r="B104" s="22" t="s">
        <v>212</v>
      </c>
      <c r="C104" s="22" t="s">
        <v>121</v>
      </c>
      <c r="D104" s="22" t="s">
        <v>212</v>
      </c>
      <c r="E104" s="22" t="s">
        <v>212</v>
      </c>
      <c r="F104" s="22" t="s">
        <v>20</v>
      </c>
      <c r="G104" s="23" t="n">
        <v>1</v>
      </c>
      <c r="H104" s="24" t="n">
        <v>1</v>
      </c>
      <c r="I104" s="24" t="n">
        <v>163.95</v>
      </c>
      <c r="J104" s="24" t="n">
        <v>0</v>
      </c>
      <c r="K104" s="24" t="n">
        <v>-0</v>
      </c>
      <c r="L104" s="24" t="n">
        <v>-0</v>
      </c>
      <c r="M104" s="6" t="s">
        <f>=I104+J104+K104+L104</f>
      </c>
      <c r="N104" s="22"/>
      <c r="O104" s="22" t="s">
        <v>240</v>
      </c>
    </row>
    <row collapsed="false" customFormat="false" customHeight="false" hidden="false" ht="12.1" outlineLevel="0" r="105">
      <c r="A105" s="21" t="n">
        <v>46142.791666667</v>
      </c>
      <c r="B105" s="22" t="s">
        <v>221</v>
      </c>
      <c r="C105" s="22" t="s">
        <v>248</v>
      </c>
      <c r="D105" s="22" t="s">
        <v>221</v>
      </c>
      <c r="E105" s="22" t="s">
        <v>221</v>
      </c>
      <c r="F105" s="22" t="s">
        <v>20</v>
      </c>
      <c r="G105" s="23" t="n">
        <v>1</v>
      </c>
      <c r="H105" s="24" t="n">
        <v>1</v>
      </c>
      <c r="I105" s="24" t="n">
        <v>90.4</v>
      </c>
      <c r="J105" s="24" t="n">
        <v>0</v>
      </c>
      <c r="K105" s="24" t="n">
        <v>-0</v>
      </c>
      <c r="L105" s="24" t="n">
        <v>-0</v>
      </c>
      <c r="M105" s="6" t="s">
        <f>=I105+J105+K105+L105</f>
      </c>
      <c r="N105" s="22"/>
      <c r="O105" s="22" t="s">
        <v>240</v>
      </c>
    </row>
    <row collapsed="false" customFormat="false" customHeight="false" hidden="false" ht="12.1" outlineLevel="0" r="106">
      <c r="A106" s="21" t="n">
        <v>46147.791666667</v>
      </c>
      <c r="B106" s="22" t="s">
        <v>221</v>
      </c>
      <c r="C106" s="22" t="s">
        <v>246</v>
      </c>
      <c r="D106" s="22" t="s">
        <v>221</v>
      </c>
      <c r="E106" s="22" t="s">
        <v>221</v>
      </c>
      <c r="F106" s="22" t="s">
        <v>20</v>
      </c>
      <c r="G106" s="23" t="n">
        <v>1</v>
      </c>
      <c r="H106" s="24" t="n">
        <v>1</v>
      </c>
      <c r="I106" s="24" t="n">
        <v>17.67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2"/>
      <c r="O106" s="22" t="s">
        <v>213</v>
      </c>
    </row>
    <row collapsed="false" customFormat="false" customHeight="false" hidden="false" ht="12.1" outlineLevel="0" r="107">
      <c r="A107" s="21" t="n">
        <v>46147.791666667</v>
      </c>
      <c r="B107" s="22" t="s">
        <v>221</v>
      </c>
      <c r="C107" s="22" t="s">
        <v>246</v>
      </c>
      <c r="D107" s="22" t="s">
        <v>221</v>
      </c>
      <c r="E107" s="22" t="s">
        <v>221</v>
      </c>
      <c r="F107" s="22" t="s">
        <v>20</v>
      </c>
      <c r="G107" s="23" t="n">
        <v>1</v>
      </c>
      <c r="H107" s="24" t="n">
        <v>1</v>
      </c>
      <c r="I107" s="24" t="n">
        <v>70.68</v>
      </c>
      <c r="J107" s="24" t="n">
        <v>0</v>
      </c>
      <c r="K107" s="24" t="n">
        <v>-0</v>
      </c>
      <c r="L107" s="24" t="n">
        <v>-0</v>
      </c>
      <c r="M107" s="6" t="s">
        <f>=I107+J107+K107+L107</f>
      </c>
      <c r="N107" s="22"/>
      <c r="O107" s="22" t="s">
        <v>240</v>
      </c>
    </row>
    <row collapsed="false" customFormat="false" customHeight="false" hidden="false" ht="12.1" outlineLevel="0" r="108">
      <c r="A108" s="21" t="n">
        <v>46148.380798611</v>
      </c>
      <c r="B108" s="22" t="s">
        <v>212</v>
      </c>
      <c r="C108" s="22" t="s">
        <v>121</v>
      </c>
      <c r="D108" s="22" t="s">
        <v>212</v>
      </c>
      <c r="E108" s="22" t="s">
        <v>212</v>
      </c>
      <c r="F108" s="22" t="s">
        <v>20</v>
      </c>
      <c r="G108" s="23" t="n">
        <v>1</v>
      </c>
      <c r="H108" s="24" t="n">
        <v>1</v>
      </c>
      <c r="I108" s="24" t="n">
        <v>350</v>
      </c>
      <c r="J108" s="24" t="n">
        <v>0</v>
      </c>
      <c r="K108" s="24" t="n">
        <v>-0</v>
      </c>
      <c r="L108" s="24" t="n">
        <v>-0</v>
      </c>
      <c r="M108" s="6" t="s">
        <f>=I108+J108+K108+L108</f>
      </c>
      <c r="N108" s="22"/>
      <c r="O108" s="22" t="s">
        <v>240</v>
      </c>
    </row>
    <row collapsed="false" customFormat="false" customHeight="false" hidden="false" ht="12.1" outlineLevel="0" r="109">
      <c r="A109" s="20" t="n">
        <v>46148.381423611</v>
      </c>
      <c r="B109" s="16" t="s">
        <v>61</v>
      </c>
      <c r="C109" s="16" t="s">
        <v>242</v>
      </c>
      <c r="D109" s="16" t="s">
        <v>176</v>
      </c>
      <c r="E109" s="16" t="s">
        <v>62</v>
      </c>
      <c r="F109" s="16" t="s">
        <v>20</v>
      </c>
      <c r="G109" s="7" t="n">
        <v>1</v>
      </c>
      <c r="H109" s="6" t="n">
        <v>88.792</v>
      </c>
      <c r="I109" s="6" t="n">
        <v>-887.92</v>
      </c>
      <c r="J109" s="6" t="n">
        <v>-54.37</v>
      </c>
      <c r="K109" s="6" t="n">
        <v>-2.66</v>
      </c>
      <c r="L109" s="6" t="n">
        <v>-0</v>
      </c>
      <c r="M109" s="6" t="s">
        <f>=I109+J109+K109+L109</f>
      </c>
      <c r="N109" s="16"/>
      <c r="O109" s="16" t="s">
        <v>240</v>
      </c>
    </row>
    <row collapsed="false" customFormat="false" customHeight="false" hidden="false" ht="12.1" outlineLevel="0" r="110">
      <c r="A110" s="21" t="n">
        <v>46150.441446759</v>
      </c>
      <c r="B110" s="22" t="s">
        <v>221</v>
      </c>
      <c r="C110" s="22" t="s">
        <v>257</v>
      </c>
      <c r="D110" s="22" t="s">
        <v>221</v>
      </c>
      <c r="E110" s="22" t="s">
        <v>221</v>
      </c>
      <c r="F110" s="22" t="s">
        <v>20</v>
      </c>
      <c r="G110" s="23" t="n">
        <v>1</v>
      </c>
      <c r="H110" s="24" t="n">
        <v>1</v>
      </c>
      <c r="I110" s="24" t="n">
        <v>83.2</v>
      </c>
      <c r="J110" s="24" t="n">
        <v>0</v>
      </c>
      <c r="K110" s="24" t="n">
        <v>-0</v>
      </c>
      <c r="L110" s="24" t="n">
        <v>-0</v>
      </c>
      <c r="M110" s="6" t="s">
        <f>=I110+J110+K110+L110</f>
      </c>
      <c r="N110" s="22"/>
      <c r="O110" s="22" t="s">
        <v>240</v>
      </c>
    </row>
    <row collapsed="false" customFormat="false" customHeight="false" hidden="false" ht="12.1" outlineLevel="0" r="111">
      <c r="A111" s="21" t="n">
        <v>46157.503518519</v>
      </c>
      <c r="B111" s="22" t="s">
        <v>212</v>
      </c>
      <c r="C111" s="22" t="s">
        <v>121</v>
      </c>
      <c r="D111" s="22" t="s">
        <v>212</v>
      </c>
      <c r="E111" s="22" t="s">
        <v>212</v>
      </c>
      <c r="F111" s="22" t="s">
        <v>20</v>
      </c>
      <c r="G111" s="23" t="n">
        <v>1</v>
      </c>
      <c r="H111" s="24" t="n">
        <v>1</v>
      </c>
      <c r="I111" s="24" t="n">
        <v>5000</v>
      </c>
      <c r="J111" s="24" t="n">
        <v>0</v>
      </c>
      <c r="K111" s="24" t="n">
        <v>-0</v>
      </c>
      <c r="L111" s="24" t="n">
        <v>-0</v>
      </c>
      <c r="M111" s="6" t="s">
        <f>=I111+J111+K111+L111</f>
      </c>
      <c r="N111" s="22"/>
      <c r="O111" s="22" t="s">
        <v>240</v>
      </c>
    </row>
    <row collapsed="false" customFormat="false" customHeight="false" hidden="false" ht="12.1" outlineLevel="0" r="112">
      <c r="A112" s="20" t="n">
        <v>46157.504247685</v>
      </c>
      <c r="B112" s="16" t="s">
        <v>93</v>
      </c>
      <c r="C112" s="16" t="s">
        <v>255</v>
      </c>
      <c r="D112" s="16" t="s">
        <v>176</v>
      </c>
      <c r="E112" s="16" t="s">
        <v>62</v>
      </c>
      <c r="F112" s="16" t="s">
        <v>20</v>
      </c>
      <c r="G112" s="7" t="n">
        <v>4</v>
      </c>
      <c r="H112" s="6" t="n">
        <v>92.94</v>
      </c>
      <c r="I112" s="6" t="n">
        <v>-3717.6</v>
      </c>
      <c r="J112" s="6" t="n">
        <v>-37.04</v>
      </c>
      <c r="K112" s="6" t="n">
        <v>-11.15</v>
      </c>
      <c r="L112" s="6" t="n">
        <v>-0</v>
      </c>
      <c r="M112" s="6" t="s">
        <f>=I112+J112+K112+L112</f>
      </c>
      <c r="N112" s="16"/>
      <c r="O112" s="16" t="s">
        <v>240</v>
      </c>
    </row>
    <row collapsed="false" customFormat="false" customHeight="false" hidden="false" ht="12.1" outlineLevel="0" r="113">
      <c r="A113" s="20" t="n">
        <v>46157.504861111</v>
      </c>
      <c r="B113" s="16" t="s">
        <v>81</v>
      </c>
      <c r="C113" s="16" t="s">
        <v>250</v>
      </c>
      <c r="D113" s="16" t="s">
        <v>176</v>
      </c>
      <c r="E113" s="16" t="s">
        <v>62</v>
      </c>
      <c r="F113" s="16" t="s">
        <v>20</v>
      </c>
      <c r="G113" s="7" t="n">
        <v>1</v>
      </c>
      <c r="H113" s="6" t="n">
        <v>97.19</v>
      </c>
      <c r="I113" s="6" t="n">
        <v>-971.9</v>
      </c>
      <c r="J113" s="6" t="n">
        <v>-6.1</v>
      </c>
      <c r="K113" s="6" t="n">
        <v>-2.92</v>
      </c>
      <c r="L113" s="6" t="n">
        <v>-0</v>
      </c>
      <c r="M113" s="6" t="s">
        <f>=I113+J113+K113+L113</f>
      </c>
      <c r="N113" s="16"/>
      <c r="O113" s="16" t="s">
        <v>240</v>
      </c>
    </row>
    <row collapsed="false" customFormat="false" customHeight="false" hidden="false" ht="12.1" outlineLevel="0" r="114">
      <c r="A114" s="21" t="n">
        <v>46164.27162037</v>
      </c>
      <c r="B114" s="22" t="s">
        <v>212</v>
      </c>
      <c r="C114" s="22" t="s">
        <v>121</v>
      </c>
      <c r="D114" s="22" t="s">
        <v>212</v>
      </c>
      <c r="E114" s="22" t="s">
        <v>212</v>
      </c>
      <c r="F114" s="22" t="s">
        <v>20</v>
      </c>
      <c r="G114" s="23" t="n">
        <v>2</v>
      </c>
      <c r="H114" s="24" t="n">
        <v>1</v>
      </c>
      <c r="I114" s="24" t="n">
        <v>10000</v>
      </c>
      <c r="J114" s="24" t="n">
        <v>0</v>
      </c>
      <c r="K114" s="24" t="n">
        <v>-0</v>
      </c>
      <c r="L114" s="24" t="n">
        <v>-0</v>
      </c>
      <c r="M114" s="6" t="s">
        <f>=I114+J114+K114+L114</f>
      </c>
      <c r="N114" s="22"/>
      <c r="O114" s="22" t="s">
        <v>240</v>
      </c>
    </row>
    <row collapsed="false" customFormat="false" customHeight="false" hidden="false" ht="12.1" outlineLevel="0" r="115">
      <c r="A115" s="21" t="n">
        <v>46164.271840278</v>
      </c>
      <c r="B115" s="22" t="s">
        <v>212</v>
      </c>
      <c r="C115" s="22" t="s">
        <v>121</v>
      </c>
      <c r="D115" s="22" t="s">
        <v>212</v>
      </c>
      <c r="E115" s="22" t="s">
        <v>212</v>
      </c>
      <c r="F115" s="22" t="s">
        <v>20</v>
      </c>
      <c r="G115" s="23" t="n">
        <v>1</v>
      </c>
      <c r="H115" s="24" t="n">
        <v>1</v>
      </c>
      <c r="I115" s="24" t="n">
        <v>2000</v>
      </c>
      <c r="J115" s="24" t="n">
        <v>0</v>
      </c>
      <c r="K115" s="24" t="n">
        <v>-0</v>
      </c>
      <c r="L115" s="24" t="n">
        <v>-0</v>
      </c>
      <c r="M115" s="6" t="s">
        <f>=I115+J115+K115+L115</f>
      </c>
      <c r="N115" s="22"/>
      <c r="O115" s="22" t="s">
        <v>213</v>
      </c>
    </row>
    <row collapsed="false" customFormat="false" customHeight="false" hidden="false" ht="12.1" outlineLevel="0" r="116">
      <c r="A116" s="20" t="n">
        <v>46164.398483796</v>
      </c>
      <c r="B116" s="16" t="s">
        <v>55</v>
      </c>
      <c r="C116" s="16" t="s">
        <v>258</v>
      </c>
      <c r="D116" s="16" t="s">
        <v>176</v>
      </c>
      <c r="E116" s="16" t="s">
        <v>18</v>
      </c>
      <c r="F116" s="16" t="s">
        <v>20</v>
      </c>
      <c r="G116" s="7" t="n">
        <v>1000</v>
      </c>
      <c r="H116" s="6" t="n">
        <v>1.96</v>
      </c>
      <c r="I116" s="6" t="n">
        <v>-1960</v>
      </c>
      <c r="J116" s="6" t="n">
        <v>-0</v>
      </c>
      <c r="K116" s="6" t="n">
        <v>-5.88</v>
      </c>
      <c r="L116" s="6" t="n">
        <v>-0</v>
      </c>
      <c r="M116" s="6" t="s">
        <f>=I116+J116+K116+L116</f>
      </c>
      <c r="N116" s="16"/>
      <c r="O116" s="16" t="s">
        <v>213</v>
      </c>
    </row>
    <row collapsed="false" customFormat="false" customHeight="false" hidden="false" ht="12.1" outlineLevel="0" r="117">
      <c r="A117" s="20" t="n">
        <v>46166.731527778</v>
      </c>
      <c r="B117" s="16" t="s">
        <v>71</v>
      </c>
      <c r="C117" s="16" t="s">
        <v>239</v>
      </c>
      <c r="D117" s="16" t="s">
        <v>176</v>
      </c>
      <c r="E117" s="16" t="s">
        <v>62</v>
      </c>
      <c r="F117" s="16" t="s">
        <v>20</v>
      </c>
      <c r="G117" s="7" t="n">
        <v>5</v>
      </c>
      <c r="H117" s="6" t="n">
        <v>99.8</v>
      </c>
      <c r="I117" s="6" t="n">
        <v>-4990</v>
      </c>
      <c r="J117" s="6" t="n">
        <v>-61.85</v>
      </c>
      <c r="K117" s="6" t="n">
        <v>-14.97</v>
      </c>
      <c r="L117" s="6" t="n">
        <v>-0</v>
      </c>
      <c r="M117" s="6" t="s">
        <f>=I117+J117+K117+L117</f>
      </c>
      <c r="N117" s="16"/>
      <c r="O117" s="16" t="s">
        <v>240</v>
      </c>
    </row>
    <row collapsed="false" customFormat="false" customHeight="false" hidden="false" ht="12.1" outlineLevel="0" r="118">
      <c r="A118" s="20" t="n">
        <v>46169.573865741</v>
      </c>
      <c r="B118" s="16" t="s">
        <v>90</v>
      </c>
      <c r="C118" s="16" t="s">
        <v>259</v>
      </c>
      <c r="D118" s="16" t="s">
        <v>176</v>
      </c>
      <c r="E118" s="16" t="s">
        <v>62</v>
      </c>
      <c r="F118" s="16" t="s">
        <v>20</v>
      </c>
      <c r="G118" s="7" t="n">
        <v>5</v>
      </c>
      <c r="H118" s="6" t="n">
        <v>100</v>
      </c>
      <c r="I118" s="6" t="n">
        <v>-5000</v>
      </c>
      <c r="J118" s="6" t="n">
        <v>-0</v>
      </c>
      <c r="K118" s="6" t="n">
        <v>-0</v>
      </c>
      <c r="L118" s="6" t="n">
        <v>-0</v>
      </c>
      <c r="M118" s="6" t="s">
        <f>=I118+J118+K118+L118</f>
      </c>
      <c r="N118" s="16"/>
      <c r="O118" s="16" t="s">
        <v>240</v>
      </c>
    </row>
    <row collapsed="false" customFormat="false" customHeight="false" hidden="false" ht="12.1" outlineLevel="0" r="119">
      <c r="A119" s="21" t="n">
        <v>46169.622465278</v>
      </c>
      <c r="B119" s="22" t="s">
        <v>221</v>
      </c>
      <c r="C119" s="22" t="s">
        <v>260</v>
      </c>
      <c r="D119" s="22" t="s">
        <v>221</v>
      </c>
      <c r="E119" s="22" t="s">
        <v>221</v>
      </c>
      <c r="F119" s="22" t="s">
        <v>20</v>
      </c>
      <c r="G119" s="23" t="n">
        <v>1</v>
      </c>
      <c r="H119" s="24" t="n">
        <v>1</v>
      </c>
      <c r="I119" s="24" t="n">
        <v>794.04</v>
      </c>
      <c r="J119" s="24" t="n">
        <v>0</v>
      </c>
      <c r="K119" s="24" t="n">
        <v>-0</v>
      </c>
      <c r="L119" s="24" t="n">
        <v>-0</v>
      </c>
      <c r="M119" s="6" t="s">
        <f>=I119+J119+K119+L119</f>
      </c>
      <c r="N119" s="22"/>
      <c r="O119" s="22" t="s">
        <v>240</v>
      </c>
    </row>
    <row collapsed="false" customFormat="false" customHeight="false" hidden="false" ht="12.1" outlineLevel="0" r="120">
      <c r="A120" s="20" t="n">
        <v>46169.722233796</v>
      </c>
      <c r="B120" s="16" t="s">
        <v>76</v>
      </c>
      <c r="C120" s="16" t="s">
        <v>236</v>
      </c>
      <c r="D120" s="16" t="s">
        <v>176</v>
      </c>
      <c r="E120" s="16" t="s">
        <v>62</v>
      </c>
      <c r="F120" s="16" t="s">
        <v>20</v>
      </c>
      <c r="G120" s="7" t="n">
        <v>1</v>
      </c>
      <c r="H120" s="6" t="n">
        <v>92.145</v>
      </c>
      <c r="I120" s="6" t="n">
        <v>-921.45</v>
      </c>
      <c r="J120" s="6" t="n">
        <v>-12.82</v>
      </c>
      <c r="K120" s="6" t="n">
        <v>-2.76</v>
      </c>
      <c r="L120" s="6" t="n">
        <v>-0</v>
      </c>
      <c r="M120" s="6" t="s">
        <f>=I120+J120+K120+L120</f>
      </c>
      <c r="N120" s="16"/>
      <c r="O120" s="16" t="s">
        <v>240</v>
      </c>
    </row>
    <row collapsed="false" customFormat="false" customHeight="false" hidden="false" ht="12.1" outlineLevel="0" r="121">
      <c r="A121" s="25" t="n">
        <v>46170.345451389</v>
      </c>
      <c r="B121" s="26" t="s">
        <v>219</v>
      </c>
      <c r="C121" s="26" t="s">
        <v>261</v>
      </c>
      <c r="D121" s="26" t="s">
        <v>219</v>
      </c>
      <c r="E121" s="26" t="s">
        <v>219</v>
      </c>
      <c r="F121" s="26" t="s">
        <v>20</v>
      </c>
      <c r="G121" s="27" t="n">
        <v>1</v>
      </c>
      <c r="H121" s="28" t="n">
        <v>-1</v>
      </c>
      <c r="I121" s="28" t="n">
        <v>-18</v>
      </c>
      <c r="J121" s="28" t="n">
        <v>0</v>
      </c>
      <c r="K121" s="28" t="n">
        <v>-0</v>
      </c>
      <c r="L121" s="28" t="n">
        <v>-0</v>
      </c>
      <c r="M121" s="6" t="s">
        <f>=I121+J121+K121+L121</f>
      </c>
      <c r="N121" s="26"/>
      <c r="O121" s="26" t="s">
        <v>213</v>
      </c>
    </row>
    <row collapsed="false" customFormat="false" customHeight="false" hidden="false" ht="12.1" outlineLevel="0" r="122">
      <c r="A122" s="21" t="n">
        <v>46170.345451389</v>
      </c>
      <c r="B122" s="22" t="s">
        <v>221</v>
      </c>
      <c r="C122" s="22" t="s">
        <v>222</v>
      </c>
      <c r="D122" s="22" t="s">
        <v>221</v>
      </c>
      <c r="E122" s="22" t="s">
        <v>221</v>
      </c>
      <c r="F122" s="22" t="s">
        <v>20</v>
      </c>
      <c r="G122" s="23" t="n">
        <v>1</v>
      </c>
      <c r="H122" s="24" t="n">
        <v>1</v>
      </c>
      <c r="I122" s="24" t="n">
        <v>135</v>
      </c>
      <c r="J122" s="24" t="n">
        <v>0</v>
      </c>
      <c r="K122" s="24" t="n">
        <v>-0</v>
      </c>
      <c r="L122" s="24" t="n">
        <v>-0</v>
      </c>
      <c r="M122" s="6" t="s">
        <f>=I122+J122+K122+L122</f>
      </c>
      <c r="N122" s="22"/>
      <c r="O122" s="22" t="s">
        <v>213</v>
      </c>
    </row>
    <row collapsed="false" customFormat="false" customHeight="false" hidden="false" ht="12.1" outlineLevel="0" r="123">
      <c r="A123" s="21" t="n">
        <v>46174.462777778</v>
      </c>
      <c r="B123" s="22" t="s">
        <v>221</v>
      </c>
      <c r="C123" s="22" t="s">
        <v>248</v>
      </c>
      <c r="D123" s="22" t="s">
        <v>221</v>
      </c>
      <c r="E123" s="22" t="s">
        <v>221</v>
      </c>
      <c r="F123" s="22" t="s">
        <v>20</v>
      </c>
      <c r="G123" s="23" t="n">
        <v>1</v>
      </c>
      <c r="H123" s="24" t="n">
        <v>1</v>
      </c>
      <c r="I123" s="24" t="n">
        <v>90.4</v>
      </c>
      <c r="J123" s="24" t="n">
        <v>0</v>
      </c>
      <c r="K123" s="24" t="n">
        <v>-0</v>
      </c>
      <c r="L123" s="24" t="n">
        <v>-0</v>
      </c>
      <c r="M123" s="6" t="s">
        <f>=I123+J123+K123+L123</f>
      </c>
      <c r="N123" s="22"/>
      <c r="O123" s="22" t="s">
        <v>240</v>
      </c>
    </row>
    <row collapsed="false" customFormat="false" customHeight="false" hidden="false" ht="12.1" outlineLevel="0" r="124">
      <c r="A124" s="21" t="n">
        <v>46176.591099537</v>
      </c>
      <c r="B124" s="22" t="s">
        <v>221</v>
      </c>
      <c r="C124" s="22" t="s">
        <v>262</v>
      </c>
      <c r="D124" s="22" t="s">
        <v>221</v>
      </c>
      <c r="E124" s="22" t="s">
        <v>221</v>
      </c>
      <c r="F124" s="22" t="s">
        <v>20</v>
      </c>
      <c r="G124" s="23" t="n">
        <v>1</v>
      </c>
      <c r="H124" s="24" t="n">
        <v>1</v>
      </c>
      <c r="I124" s="24" t="n">
        <v>671.88</v>
      </c>
      <c r="J124" s="24" t="n">
        <v>0</v>
      </c>
      <c r="K124" s="24" t="n">
        <v>-0</v>
      </c>
      <c r="L124" s="24" t="n">
        <v>-0</v>
      </c>
      <c r="M124" s="6" t="s">
        <f>=I124+J124+K124+L124</f>
      </c>
      <c r="N124" s="22"/>
      <c r="O124" s="22" t="s">
        <v>240</v>
      </c>
    </row>
    <row collapsed="false" customFormat="false" customHeight="false" hidden="false" ht="12.1" outlineLevel="0" r="125">
      <c r="A125" s="21" t="n">
        <v>46176.621342593</v>
      </c>
      <c r="B125" s="22" t="s">
        <v>221</v>
      </c>
      <c r="C125" s="22" t="s">
        <v>263</v>
      </c>
      <c r="D125" s="22" t="s">
        <v>221</v>
      </c>
      <c r="E125" s="22" t="s">
        <v>221</v>
      </c>
      <c r="F125" s="22" t="s">
        <v>20</v>
      </c>
      <c r="G125" s="23" t="n">
        <v>1</v>
      </c>
      <c r="H125" s="24" t="n">
        <v>1</v>
      </c>
      <c r="I125" s="24" t="n">
        <v>97.74</v>
      </c>
      <c r="J125" s="24" t="n">
        <v>0</v>
      </c>
      <c r="K125" s="24" t="n">
        <v>-0</v>
      </c>
      <c r="L125" s="24" t="n">
        <v>-0</v>
      </c>
      <c r="M125" s="6" t="s">
        <f>=I125+J125+K125+L125</f>
      </c>
      <c r="N125" s="22"/>
      <c r="O125" s="22" t="s">
        <v>240</v>
      </c>
    </row>
    <row collapsed="false" customFormat="false" customHeight="false" hidden="false" ht="12.1" outlineLevel="0" r="126">
      <c r="A126" s="21" t="n">
        <v>46176.649108796</v>
      </c>
      <c r="B126" s="22" t="s">
        <v>221</v>
      </c>
      <c r="C126" s="22" t="s">
        <v>264</v>
      </c>
      <c r="D126" s="22" t="s">
        <v>221</v>
      </c>
      <c r="E126" s="22" t="s">
        <v>221</v>
      </c>
      <c r="F126" s="22" t="s">
        <v>20</v>
      </c>
      <c r="G126" s="23" t="n">
        <v>1</v>
      </c>
      <c r="H126" s="24" t="n">
        <v>1</v>
      </c>
      <c r="I126" s="24" t="n">
        <v>35.4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2"/>
      <c r="O126" s="22" t="s">
        <v>240</v>
      </c>
    </row>
    <row collapsed="false" customFormat="false" customHeight="false" hidden="false" ht="12.1" outlineLevel="0" r="127">
      <c r="A127" s="20" t="n">
        <v>46176.969780093</v>
      </c>
      <c r="B127" s="16" t="s">
        <v>81</v>
      </c>
      <c r="C127" s="16" t="s">
        <v>250</v>
      </c>
      <c r="D127" s="16" t="s">
        <v>176</v>
      </c>
      <c r="E127" s="16" t="s">
        <v>62</v>
      </c>
      <c r="F127" s="16" t="s">
        <v>20</v>
      </c>
      <c r="G127" s="7" t="n">
        <v>1</v>
      </c>
      <c r="H127" s="6" t="n">
        <v>97.46</v>
      </c>
      <c r="I127" s="6" t="n">
        <v>-974.6</v>
      </c>
      <c r="J127" s="6" t="n">
        <v>-15.53</v>
      </c>
      <c r="K127" s="6" t="n">
        <v>-2.92</v>
      </c>
      <c r="L127" s="6" t="n">
        <v>-0</v>
      </c>
      <c r="M127" s="6" t="s">
        <f>=I127+J127+K127+L127</f>
      </c>
      <c r="N127" s="16"/>
      <c r="O127" s="16" t="s">
        <v>240</v>
      </c>
    </row>
    <row collapsed="false" customFormat="false" customHeight="false" hidden="false" ht="12.1" outlineLevel="0" r="128">
      <c r="A128" s="21" t="n">
        <v>46177.791666667</v>
      </c>
      <c r="B128" s="22" t="s">
        <v>221</v>
      </c>
      <c r="C128" s="22" t="s">
        <v>246</v>
      </c>
      <c r="D128" s="22" t="s">
        <v>221</v>
      </c>
      <c r="E128" s="22" t="s">
        <v>221</v>
      </c>
      <c r="F128" s="22" t="s">
        <v>20</v>
      </c>
      <c r="G128" s="23" t="n">
        <v>1</v>
      </c>
      <c r="H128" s="24" t="n">
        <v>1</v>
      </c>
      <c r="I128" s="24" t="n">
        <v>17.67</v>
      </c>
      <c r="J128" s="24" t="n">
        <v>0</v>
      </c>
      <c r="K128" s="24" t="n">
        <v>-0</v>
      </c>
      <c r="L128" s="24" t="n">
        <v>-0</v>
      </c>
      <c r="M128" s="6" t="s">
        <f>=I128+J128+K128+L128</f>
      </c>
      <c r="N128" s="22"/>
      <c r="O128" s="22" t="s">
        <v>213</v>
      </c>
    </row>
    <row collapsed="false" customFormat="false" customHeight="false" hidden="false" ht="12.1" outlineLevel="0" r="129">
      <c r="A129" s="21" t="n">
        <v>46177.791666667</v>
      </c>
      <c r="B129" s="22" t="s">
        <v>221</v>
      </c>
      <c r="C129" s="22" t="s">
        <v>246</v>
      </c>
      <c r="D129" s="22" t="s">
        <v>221</v>
      </c>
      <c r="E129" s="22" t="s">
        <v>221</v>
      </c>
      <c r="F129" s="22" t="s">
        <v>20</v>
      </c>
      <c r="G129" s="23" t="n">
        <v>1</v>
      </c>
      <c r="H129" s="24" t="n">
        <v>1</v>
      </c>
      <c r="I129" s="24" t="n">
        <v>159.03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2"/>
      <c r="O129" s="22" t="s">
        <v>240</v>
      </c>
    </row>
    <row collapsed="false" customFormat="false" customHeight="false" hidden="false" ht="12.1" outlineLevel="0" r="130">
      <c r="A130" s="21" t="n">
        <v>46182.791666667</v>
      </c>
      <c r="B130" s="22" t="s">
        <v>221</v>
      </c>
      <c r="C130" s="22" t="s">
        <v>257</v>
      </c>
      <c r="D130" s="22" t="s">
        <v>221</v>
      </c>
      <c r="E130" s="22" t="s">
        <v>221</v>
      </c>
      <c r="F130" s="22" t="s">
        <v>20</v>
      </c>
      <c r="G130" s="23" t="n">
        <v>1</v>
      </c>
      <c r="H130" s="24" t="n">
        <v>1</v>
      </c>
      <c r="I130" s="24" t="n">
        <v>116.48</v>
      </c>
      <c r="J130" s="24" t="n">
        <v>0</v>
      </c>
      <c r="K130" s="24" t="n">
        <v>-0</v>
      </c>
      <c r="L130" s="24" t="n">
        <v>-0</v>
      </c>
      <c r="M130" s="6" t="s">
        <f>=I130+J130+K130+L130</f>
      </c>
      <c r="N130" s="22"/>
      <c r="O130" s="22" t="s">
        <v>240</v>
      </c>
    </row>
    <row collapsed="false" customFormat="false" customHeight="false" hidden="false" ht="12.1" outlineLevel="0" r="131">
      <c r="A131" s="21" t="n">
        <v>46203.791666667</v>
      </c>
      <c r="B131" s="22" t="s">
        <v>221</v>
      </c>
      <c r="C131" s="22" t="s">
        <v>248</v>
      </c>
      <c r="D131" s="22" t="s">
        <v>221</v>
      </c>
      <c r="E131" s="22" t="s">
        <v>221</v>
      </c>
      <c r="F131" s="22" t="s">
        <v>20</v>
      </c>
      <c r="G131" s="23" t="n">
        <v>1</v>
      </c>
      <c r="H131" s="24" t="n">
        <v>1</v>
      </c>
      <c r="I131" s="24" t="n">
        <v>90.4</v>
      </c>
      <c r="J131" s="24" t="n">
        <v>0</v>
      </c>
      <c r="K131" s="24" t="n">
        <v>-0</v>
      </c>
      <c r="L131" s="24" t="n">
        <v>-0</v>
      </c>
      <c r="M131" s="6" t="s">
        <f>=I131+J131+K131+L131</f>
      </c>
      <c r="N131" s="22"/>
      <c r="O131" s="22" t="s">
        <v>240</v>
      </c>
    </row>
    <row collapsed="false" customFormat="false" customHeight="false" hidden="false" ht="12.1" outlineLevel="0" r="132">
      <c r="A132" s="25" t="n">
        <v>46205.491782407</v>
      </c>
      <c r="B132" s="26" t="s">
        <v>219</v>
      </c>
      <c r="C132" s="26" t="s">
        <v>265</v>
      </c>
      <c r="D132" s="26" t="s">
        <v>219</v>
      </c>
      <c r="E132" s="26" t="s">
        <v>219</v>
      </c>
      <c r="F132" s="26" t="s">
        <v>20</v>
      </c>
      <c r="G132" s="27" t="n">
        <v>2</v>
      </c>
      <c r="H132" s="28" t="n">
        <v>0</v>
      </c>
      <c r="I132" s="28" t="n">
        <v>-52</v>
      </c>
      <c r="J132" s="28" t="n">
        <v>0</v>
      </c>
      <c r="K132" s="28" t="n">
        <v>-0</v>
      </c>
      <c r="L132" s="28" t="n">
        <v>-0</v>
      </c>
      <c r="M132" s="6" t="s">
        <f>=I132+J132+K132+L132</f>
      </c>
      <c r="N132" s="26"/>
      <c r="O132" s="26" t="s">
        <v>213</v>
      </c>
    </row>
    <row collapsed="false" customFormat="false" customHeight="false" hidden="false" ht="12.1" outlineLevel="0" r="133">
      <c r="A133" s="21" t="n">
        <v>46205.491782407</v>
      </c>
      <c r="B133" s="22" t="s">
        <v>221</v>
      </c>
      <c r="C133" s="22" t="s">
        <v>266</v>
      </c>
      <c r="D133" s="22" t="s">
        <v>221</v>
      </c>
      <c r="E133" s="22" t="s">
        <v>221</v>
      </c>
      <c r="F133" s="22" t="s">
        <v>20</v>
      </c>
      <c r="G133" s="23" t="n">
        <v>1</v>
      </c>
      <c r="H133" s="24" t="n">
        <v>1</v>
      </c>
      <c r="I133" s="24" t="n">
        <v>367.25</v>
      </c>
      <c r="J133" s="24" t="n">
        <v>0</v>
      </c>
      <c r="K133" s="24" t="n">
        <v>-0</v>
      </c>
      <c r="L133" s="24" t="n">
        <v>-0</v>
      </c>
      <c r="M133" s="6" t="s">
        <f>=I133+J133+K133+L133</f>
      </c>
      <c r="N133" s="22"/>
      <c r="O133" s="22" t="s">
        <v>213</v>
      </c>
    </row>
    <row collapsed="false" customFormat="false" customHeight="false" hidden="false" ht="12.1" outlineLevel="0" r="134">
      <c r="A134" s="29" t="n">
        <v>46205.54537037</v>
      </c>
      <c r="B134" s="30" t="s">
        <v>241</v>
      </c>
      <c r="C134" s="30" t="s">
        <v>132</v>
      </c>
      <c r="D134" s="30" t="s">
        <v>241</v>
      </c>
      <c r="E134" s="30" t="s">
        <v>241</v>
      </c>
      <c r="F134" s="30" t="s">
        <v>20</v>
      </c>
      <c r="G134" s="31" t="n">
        <v>1</v>
      </c>
      <c r="H134" s="32" t="n">
        <v>-496</v>
      </c>
      <c r="I134" s="32" t="n">
        <v>-496</v>
      </c>
      <c r="J134" s="32" t="n">
        <v>0</v>
      </c>
      <c r="K134" s="32" t="n">
        <v>-0</v>
      </c>
      <c r="L134" s="32" t="n">
        <v>-0</v>
      </c>
      <c r="M134" s="6" t="s">
        <f>=I134+J134+K134+L134</f>
      </c>
      <c r="N134" s="30"/>
      <c r="O134" s="30" t="s">
        <v>213</v>
      </c>
    </row>
    <row collapsed="false" customFormat="false" customHeight="false" hidden="false" ht="12.1" outlineLevel="0" r="135">
      <c r="A135" s="21" t="n">
        <v>46205.545763889</v>
      </c>
      <c r="B135" s="22" t="s">
        <v>212</v>
      </c>
      <c r="C135" s="22" t="s">
        <v>121</v>
      </c>
      <c r="D135" s="22" t="s">
        <v>212</v>
      </c>
      <c r="E135" s="22" t="s">
        <v>212</v>
      </c>
      <c r="F135" s="22" t="s">
        <v>20</v>
      </c>
      <c r="G135" s="23" t="n">
        <v>1</v>
      </c>
      <c r="H135" s="24" t="n">
        <v>1</v>
      </c>
      <c r="I135" s="24" t="n">
        <v>496</v>
      </c>
      <c r="J135" s="24" t="n">
        <v>0</v>
      </c>
      <c r="K135" s="24" t="n">
        <v>-0</v>
      </c>
      <c r="L135" s="24" t="n">
        <v>-0</v>
      </c>
      <c r="M135" s="6" t="s">
        <f>=I135+J135+K135+L135</f>
      </c>
      <c r="N135" s="22"/>
      <c r="O135" s="22" t="s">
        <v>240</v>
      </c>
    </row>
    <row collapsed="false" customFormat="false" customHeight="false" hidden="false" ht="12.1" outlineLevel="0" r="136">
      <c r="A136" s="20" t="n">
        <v>46205.546145833</v>
      </c>
      <c r="B136" s="16" t="s">
        <v>66</v>
      </c>
      <c r="C136" s="16" t="s">
        <v>251</v>
      </c>
      <c r="D136" s="16" t="s">
        <v>176</v>
      </c>
      <c r="E136" s="16" t="s">
        <v>62</v>
      </c>
      <c r="F136" s="16" t="s">
        <v>20</v>
      </c>
      <c r="G136" s="7" t="n">
        <v>1</v>
      </c>
      <c r="H136" s="6" t="n">
        <v>81.712</v>
      </c>
      <c r="I136" s="6" t="n">
        <v>-817.12</v>
      </c>
      <c r="J136" s="6" t="n">
        <v>-10.07</v>
      </c>
      <c r="K136" s="6" t="n">
        <v>-2.45</v>
      </c>
      <c r="L136" s="6" t="n">
        <v>-0</v>
      </c>
      <c r="M136" s="6" t="s">
        <f>=I136+J136+K136+L136</f>
      </c>
      <c r="N136" s="16"/>
      <c r="O136" s="16" t="s">
        <v>240</v>
      </c>
    </row>
    <row collapsed="false" customFormat="false" customHeight="false" hidden="false" ht="12.1" outlineLevel="0" r="137">
      <c r="A137" s="21" t="n">
        <v>46209.791666667</v>
      </c>
      <c r="B137" s="22" t="s">
        <v>221</v>
      </c>
      <c r="C137" s="22" t="s">
        <v>246</v>
      </c>
      <c r="D137" s="22" t="s">
        <v>221</v>
      </c>
      <c r="E137" s="22" t="s">
        <v>221</v>
      </c>
      <c r="F137" s="22" t="s">
        <v>20</v>
      </c>
      <c r="G137" s="23" t="n">
        <v>1</v>
      </c>
      <c r="H137" s="24" t="n">
        <v>1</v>
      </c>
      <c r="I137" s="24" t="n">
        <v>17.67</v>
      </c>
      <c r="J137" s="24" t="n">
        <v>0</v>
      </c>
      <c r="K137" s="24" t="n">
        <v>-0</v>
      </c>
      <c r="L137" s="24" t="n">
        <v>-0</v>
      </c>
      <c r="M137" s="6" t="s">
        <f>=I137+J137+K137+L137</f>
      </c>
      <c r="N137" s="22"/>
      <c r="O137" s="22" t="s">
        <v>213</v>
      </c>
    </row>
    <row collapsed="false" customFormat="false" customHeight="false" hidden="false" ht="12.1" outlineLevel="0" r="138">
      <c r="A138" s="21" t="n">
        <v>46209.791666667</v>
      </c>
      <c r="B138" s="22" t="s">
        <v>221</v>
      </c>
      <c r="C138" s="22" t="s">
        <v>246</v>
      </c>
      <c r="D138" s="22" t="s">
        <v>221</v>
      </c>
      <c r="E138" s="22" t="s">
        <v>221</v>
      </c>
      <c r="F138" s="22" t="s">
        <v>20</v>
      </c>
      <c r="G138" s="23" t="n">
        <v>1</v>
      </c>
      <c r="H138" s="24" t="n">
        <v>1</v>
      </c>
      <c r="I138" s="24" t="n">
        <v>159.03</v>
      </c>
      <c r="J138" s="24" t="n">
        <v>0</v>
      </c>
      <c r="K138" s="24" t="n">
        <v>-0</v>
      </c>
      <c r="L138" s="24" t="n">
        <v>-0</v>
      </c>
      <c r="M138" s="6" t="s">
        <f>=I138+J138+K138+L138</f>
      </c>
      <c r="N138" s="22"/>
      <c r="O138" s="22" t="s">
        <v>240</v>
      </c>
    </row>
    <row collapsed="false" customFormat="false" customHeight="false" hidden="false" ht="12.1" outlineLevel="0" r="139">
      <c r="A139" s="21" t="n">
        <v>46210.791666667</v>
      </c>
      <c r="B139" s="22" t="s">
        <v>221</v>
      </c>
      <c r="C139" s="22" t="s">
        <v>257</v>
      </c>
      <c r="D139" s="22" t="s">
        <v>221</v>
      </c>
      <c r="E139" s="22" t="s">
        <v>221</v>
      </c>
      <c r="F139" s="22" t="s">
        <v>20</v>
      </c>
      <c r="G139" s="23" t="n">
        <v>1</v>
      </c>
      <c r="H139" s="24" t="n">
        <v>1</v>
      </c>
      <c r="I139" s="24" t="n">
        <v>116.48</v>
      </c>
      <c r="J139" s="24" t="n">
        <v>0</v>
      </c>
      <c r="K139" s="24" t="n">
        <v>-0</v>
      </c>
      <c r="L139" s="24" t="n">
        <v>-0</v>
      </c>
      <c r="M139" s="6" t="s">
        <f>=I139+J139+K139+L139</f>
      </c>
      <c r="N139" s="22"/>
      <c r="O139" s="22" t="s">
        <v>240</v>
      </c>
    </row>
    <row collapsed="false" customFormat="false" customHeight="false" hidden="false" ht="12.1" outlineLevel="0" r="140">
      <c r="A140" s="25" t="n">
        <v>46223.470636574</v>
      </c>
      <c r="B140" s="26" t="s">
        <v>219</v>
      </c>
      <c r="C140" s="26" t="s">
        <v>267</v>
      </c>
      <c r="D140" s="26" t="s">
        <v>219</v>
      </c>
      <c r="E140" s="26" t="s">
        <v>219</v>
      </c>
      <c r="F140" s="26" t="s">
        <v>20</v>
      </c>
      <c r="G140" s="27" t="n">
        <v>3</v>
      </c>
      <c r="H140" s="28" t="n">
        <v>0.33333333333333</v>
      </c>
      <c r="I140" s="28" t="n">
        <v>-154</v>
      </c>
      <c r="J140" s="28" t="n">
        <v>0</v>
      </c>
      <c r="K140" s="28" t="n">
        <v>-0</v>
      </c>
      <c r="L140" s="28" t="n">
        <v>-0</v>
      </c>
      <c r="M140" s="6" t="s">
        <f>=I140+J140+K140+L140</f>
      </c>
      <c r="N140" s="26"/>
      <c r="O140" s="26" t="s">
        <v>213</v>
      </c>
    </row>
    <row collapsed="false" customFormat="false" customHeight="false" hidden="false" ht="12.1" outlineLevel="0" r="141">
      <c r="A141" s="21" t="n">
        <v>46223.470636574</v>
      </c>
      <c r="B141" s="22" t="s">
        <v>221</v>
      </c>
      <c r="C141" s="22" t="s">
        <v>225</v>
      </c>
      <c r="D141" s="22" t="s">
        <v>221</v>
      </c>
      <c r="E141" s="22" t="s">
        <v>221</v>
      </c>
      <c r="F141" s="22" t="s">
        <v>20</v>
      </c>
      <c r="G141" s="23" t="n">
        <v>1</v>
      </c>
      <c r="H141" s="24" t="n">
        <v>1</v>
      </c>
      <c r="I141" s="24" t="n">
        <v>980</v>
      </c>
      <c r="J141" s="24" t="n">
        <v>0</v>
      </c>
      <c r="K141" s="24" t="n">
        <v>-0</v>
      </c>
      <c r="L141" s="24" t="n">
        <v>-0</v>
      </c>
      <c r="M141" s="6" t="s">
        <f>=I141+J141+K141+L141</f>
      </c>
      <c r="N141" s="22"/>
      <c r="O141" s="22" t="s">
        <v>213</v>
      </c>
    </row>
    <row collapsed="false" customFormat="false" customHeight="false" hidden="false" ht="12.1" outlineLevel="0" r="142">
      <c r="A142" s="21" t="n">
        <v>46223.532685185</v>
      </c>
      <c r="B142" s="22" t="s">
        <v>221</v>
      </c>
      <c r="C142" s="22" t="s">
        <v>268</v>
      </c>
      <c r="D142" s="22" t="s">
        <v>221</v>
      </c>
      <c r="E142" s="22" t="s">
        <v>221</v>
      </c>
      <c r="F142" s="22" t="s">
        <v>20</v>
      </c>
      <c r="G142" s="23" t="n">
        <v>1</v>
      </c>
      <c r="H142" s="24" t="n">
        <v>1</v>
      </c>
      <c r="I142" s="24" t="n">
        <v>186.5</v>
      </c>
      <c r="J142" s="24" t="n">
        <v>0</v>
      </c>
      <c r="K142" s="24" t="n">
        <v>-0</v>
      </c>
      <c r="L142" s="24" t="n">
        <v>-0</v>
      </c>
      <c r="M142" s="6" t="s">
        <f>=I142+J142+K142+L142</f>
      </c>
      <c r="N142" s="22"/>
      <c r="O142" s="22" t="s">
        <v>213</v>
      </c>
    </row>
    <row collapsed="false" customFormat="false" customHeight="false" hidden="false" ht="12.1" outlineLevel="0" r="143">
      <c r="A143" s="29" t="n">
        <v>46223.54525463</v>
      </c>
      <c r="B143" s="30" t="s">
        <v>241</v>
      </c>
      <c r="C143" s="30" t="s">
        <v>132</v>
      </c>
      <c r="D143" s="30" t="s">
        <v>241</v>
      </c>
      <c r="E143" s="30" t="s">
        <v>241</v>
      </c>
      <c r="F143" s="30" t="s">
        <v>20</v>
      </c>
      <c r="G143" s="31" t="n">
        <v>1</v>
      </c>
      <c r="H143" s="32" t="n">
        <v>-1032</v>
      </c>
      <c r="I143" s="32" t="n">
        <v>-1032</v>
      </c>
      <c r="J143" s="32" t="n">
        <v>0</v>
      </c>
      <c r="K143" s="32" t="n">
        <v>-0</v>
      </c>
      <c r="L143" s="32" t="n">
        <v>-0</v>
      </c>
      <c r="M143" s="6" t="s">
        <f>=I143+J143+K143+L143</f>
      </c>
      <c r="N143" s="30"/>
      <c r="O143" s="30" t="s">
        <v>213</v>
      </c>
    </row>
    <row collapsed="false" customFormat="false" customHeight="false" hidden="false" ht="12.1" outlineLevel="0" r="144">
      <c r="A144" s="21" t="n">
        <v>46223.545451389</v>
      </c>
      <c r="B144" s="22" t="s">
        <v>212</v>
      </c>
      <c r="C144" s="22" t="s">
        <v>121</v>
      </c>
      <c r="D144" s="22" t="s">
        <v>212</v>
      </c>
      <c r="E144" s="22" t="s">
        <v>212</v>
      </c>
      <c r="F144" s="22" t="s">
        <v>20</v>
      </c>
      <c r="G144" s="23" t="n">
        <v>1</v>
      </c>
      <c r="H144" s="24" t="n">
        <v>1</v>
      </c>
      <c r="I144" s="24" t="n">
        <v>1032</v>
      </c>
      <c r="J144" s="24" t="n">
        <v>0</v>
      </c>
      <c r="K144" s="24" t="n">
        <v>-0</v>
      </c>
      <c r="L144" s="24" t="n">
        <v>-0</v>
      </c>
      <c r="M144" s="6" t="s">
        <f>=I144+J144+K144+L144</f>
      </c>
      <c r="N144" s="22"/>
      <c r="O144" s="22" t="s">
        <v>240</v>
      </c>
    </row>
    <row collapsed="false" customFormat="false" customHeight="false" hidden="false" ht="12.1" outlineLevel="0" r="145">
      <c r="A145" s="20" t="n">
        <v>46223.546076389</v>
      </c>
      <c r="B145" s="16" t="s">
        <v>61</v>
      </c>
      <c r="C145" s="16" t="s">
        <v>242</v>
      </c>
      <c r="D145" s="16" t="s">
        <v>176</v>
      </c>
      <c r="E145" s="16" t="s">
        <v>62</v>
      </c>
      <c r="F145" s="16" t="s">
        <v>20</v>
      </c>
      <c r="G145" s="7" t="n">
        <v>1</v>
      </c>
      <c r="H145" s="6" t="n">
        <v>79.364</v>
      </c>
      <c r="I145" s="6" t="n">
        <v>-793.64</v>
      </c>
      <c r="J145" s="6" t="n">
        <v>-18.46</v>
      </c>
      <c r="K145" s="6" t="n">
        <v>-2.38</v>
      </c>
      <c r="L145" s="6" t="n">
        <v>-0</v>
      </c>
      <c r="M145" s="6" t="s">
        <f>=I145+J145+K145+L145</f>
      </c>
      <c r="N145" s="16"/>
      <c r="O145" s="16" t="s">
        <v>240</v>
      </c>
    </row>
    <row collapsed="false" customFormat="false" customHeight="false" hidden="false" ht="12.1" outlineLevel="0" r="146">
      <c r="A146" s="20" t="n">
        <v>46223.547291667</v>
      </c>
      <c r="B146" s="16" t="s">
        <v>103</v>
      </c>
      <c r="C146" s="16" t="s">
        <v>252</v>
      </c>
      <c r="D146" s="16" t="s">
        <v>176</v>
      </c>
      <c r="E146" s="16" t="s">
        <v>62</v>
      </c>
      <c r="F146" s="16" t="s">
        <v>20</v>
      </c>
      <c r="G146" s="7" t="n">
        <v>1</v>
      </c>
      <c r="H146" s="6" t="n">
        <v>50.848</v>
      </c>
      <c r="I146" s="6" t="n">
        <v>-508.48</v>
      </c>
      <c r="J146" s="6" t="n">
        <v>-9.34</v>
      </c>
      <c r="K146" s="6" t="n">
        <v>-1.53</v>
      </c>
      <c r="L146" s="6" t="n">
        <v>-0</v>
      </c>
      <c r="M146" s="6" t="s">
        <f>=I146+J146+K146+L146</f>
      </c>
      <c r="N146" s="16"/>
      <c r="O146" s="16" t="s">
        <v>240</v>
      </c>
    </row>
    <row collapsed="false" customFormat="false" customHeight="false" hidden="false" ht="12.1" outlineLevel="0" r="147">
      <c r="A147" s="25" t="n">
        <v>46231.508935185</v>
      </c>
      <c r="B147" s="26" t="s">
        <v>219</v>
      </c>
      <c r="C147" s="26" t="s">
        <v>269</v>
      </c>
      <c r="D147" s="26" t="s">
        <v>219</v>
      </c>
      <c r="E147" s="26" t="s">
        <v>219</v>
      </c>
      <c r="F147" s="26" t="s">
        <v>20</v>
      </c>
      <c r="G147" s="27" t="n">
        <v>1</v>
      </c>
      <c r="H147" s="28" t="n">
        <v>-1</v>
      </c>
      <c r="I147" s="28" t="n">
        <v>-90</v>
      </c>
      <c r="J147" s="28" t="n">
        <v>0</v>
      </c>
      <c r="K147" s="28" t="n">
        <v>-0</v>
      </c>
      <c r="L147" s="28" t="n">
        <v>-0</v>
      </c>
      <c r="M147" s="6" t="s">
        <f>=I147+J147+K147+L147</f>
      </c>
      <c r="N147" s="26"/>
      <c r="O147" s="26" t="s">
        <v>213</v>
      </c>
    </row>
    <row collapsed="false" customFormat="false" customHeight="false" hidden="false" ht="12.1" outlineLevel="0" r="148">
      <c r="A148" s="21" t="n">
        <v>46231.508935185</v>
      </c>
      <c r="B148" s="22" t="s">
        <v>221</v>
      </c>
      <c r="C148" s="22" t="s">
        <v>270</v>
      </c>
      <c r="D148" s="22" t="s">
        <v>221</v>
      </c>
      <c r="E148" s="22" t="s">
        <v>221</v>
      </c>
      <c r="F148" s="22" t="s">
        <v>20</v>
      </c>
      <c r="G148" s="23" t="n">
        <v>1</v>
      </c>
      <c r="H148" s="24" t="n">
        <v>1</v>
      </c>
      <c r="I148" s="24" t="n">
        <v>686.88</v>
      </c>
      <c r="J148" s="24" t="n">
        <v>0</v>
      </c>
      <c r="K148" s="24" t="n">
        <v>-0</v>
      </c>
      <c r="L148" s="24" t="n">
        <v>-0</v>
      </c>
      <c r="M148" s="6" t="s">
        <f>=I148+J148+K148+L148</f>
      </c>
      <c r="N148" s="22"/>
      <c r="O148" s="22" t="s">
        <v>213</v>
      </c>
    </row>
    <row collapsed="false" customFormat="false" customHeight="false" hidden="false" ht="12.1" outlineLevel="0" r="149">
      <c r="A149" s="21" t="n">
        <v>46232.791666667</v>
      </c>
      <c r="B149" s="22" t="s">
        <v>221</v>
      </c>
      <c r="C149" s="22" t="s">
        <v>248</v>
      </c>
      <c r="D149" s="22" t="s">
        <v>221</v>
      </c>
      <c r="E149" s="22" t="s">
        <v>221</v>
      </c>
      <c r="F149" s="22" t="s">
        <v>20</v>
      </c>
      <c r="G149" s="23" t="n">
        <v>1</v>
      </c>
      <c r="H149" s="24" t="n">
        <v>1</v>
      </c>
      <c r="I149" s="24" t="n">
        <v>90.4</v>
      </c>
      <c r="J149" s="24" t="n">
        <v>0</v>
      </c>
      <c r="K149" s="24" t="n">
        <v>-0</v>
      </c>
      <c r="L149" s="24" t="n">
        <v>-0</v>
      </c>
      <c r="M149" s="6" t="s">
        <f>=I149+J149+K149+L149</f>
      </c>
      <c r="N149" s="22"/>
      <c r="O149" s="22" t="s">
        <v>240</v>
      </c>
    </row>
    <row collapsed="false" customFormat="false" customHeight="false" hidden="false" ht="12.1" outlineLevel="0" r="150">
      <c r="A150" s="25" t="n">
        <v>46234.456087963</v>
      </c>
      <c r="B150" s="26" t="s">
        <v>219</v>
      </c>
      <c r="C150" s="26" t="s">
        <v>271</v>
      </c>
      <c r="D150" s="26" t="s">
        <v>219</v>
      </c>
      <c r="E150" s="26" t="s">
        <v>219</v>
      </c>
      <c r="F150" s="26" t="s">
        <v>20</v>
      </c>
      <c r="G150" s="27" t="n">
        <v>1</v>
      </c>
      <c r="H150" s="28" t="n">
        <v>-1</v>
      </c>
      <c r="I150" s="28" t="n">
        <v>-37</v>
      </c>
      <c r="J150" s="28" t="n">
        <v>0</v>
      </c>
      <c r="K150" s="28" t="n">
        <v>-0</v>
      </c>
      <c r="L150" s="28" t="n">
        <v>-0</v>
      </c>
      <c r="M150" s="6" t="s">
        <f>=I150+J150+K150+L150</f>
      </c>
      <c r="N150" s="26"/>
      <c r="O150" s="26" t="s">
        <v>213</v>
      </c>
    </row>
    <row collapsed="false" customFormat="false" customHeight="false" hidden="false" ht="12.1" outlineLevel="0" r="151">
      <c r="A151" s="21" t="n">
        <v>46234.456087963</v>
      </c>
      <c r="B151" s="22" t="s">
        <v>221</v>
      </c>
      <c r="C151" s="22" t="s">
        <v>230</v>
      </c>
      <c r="D151" s="22" t="s">
        <v>221</v>
      </c>
      <c r="E151" s="22" t="s">
        <v>221</v>
      </c>
      <c r="F151" s="22" t="s">
        <v>20</v>
      </c>
      <c r="G151" s="23" t="n">
        <v>1</v>
      </c>
      <c r="H151" s="24" t="n">
        <v>1</v>
      </c>
      <c r="I151" s="24" t="n">
        <v>289</v>
      </c>
      <c r="J151" s="24" t="n">
        <v>0</v>
      </c>
      <c r="K151" s="24" t="n">
        <v>-0</v>
      </c>
      <c r="L151" s="24" t="n">
        <v>-0</v>
      </c>
      <c r="M151" s="6" t="s">
        <f>=I151+J151+K151+L151</f>
      </c>
      <c r="N151" s="22"/>
      <c r="O151" s="22" t="s">
        <v>213</v>
      </c>
    </row>
    <row collapsed="false" customFormat="false" customHeight="false" hidden="false" ht="12.1" outlineLevel="0" r="152">
      <c r="A152" s="20" t="n">
        <v>46236.63818287</v>
      </c>
      <c r="B152" s="16" t="s">
        <v>61</v>
      </c>
      <c r="C152" s="16" t="s">
        <v>242</v>
      </c>
      <c r="D152" s="16" t="s">
        <v>176</v>
      </c>
      <c r="E152" s="16" t="s">
        <v>62</v>
      </c>
      <c r="F152" s="16" t="s">
        <v>20</v>
      </c>
      <c r="G152" s="7" t="n">
        <v>1</v>
      </c>
      <c r="H152" s="6" t="n">
        <v>85.049</v>
      </c>
      <c r="I152" s="6" t="n">
        <v>-850.49</v>
      </c>
      <c r="J152" s="6" t="n">
        <v>-23.16</v>
      </c>
      <c r="K152" s="6" t="n">
        <v>-2.55</v>
      </c>
      <c r="L152" s="6" t="n">
        <v>-0</v>
      </c>
      <c r="M152" s="6" t="s">
        <f>=I152+J152+K152+L152</f>
      </c>
      <c r="N152" s="16"/>
      <c r="O152" s="16" t="s">
        <v>240</v>
      </c>
    </row>
    <row collapsed="false" customFormat="false" customHeight="false" hidden="false" ht="12.1" outlineLevel="0" r="153">
      <c r="A153" s="29" t="n">
        <v>46237.636886574</v>
      </c>
      <c r="B153" s="30" t="s">
        <v>241</v>
      </c>
      <c r="C153" s="30" t="s">
        <v>132</v>
      </c>
      <c r="D153" s="30" t="s">
        <v>241</v>
      </c>
      <c r="E153" s="30" t="s">
        <v>241</v>
      </c>
      <c r="F153" s="30" t="s">
        <v>20</v>
      </c>
      <c r="G153" s="31" t="n">
        <v>1</v>
      </c>
      <c r="H153" s="32" t="n">
        <v>-850</v>
      </c>
      <c r="I153" s="32" t="n">
        <v>-850</v>
      </c>
      <c r="J153" s="32" t="n">
        <v>0</v>
      </c>
      <c r="K153" s="32" t="n">
        <v>-0</v>
      </c>
      <c r="L153" s="32" t="n">
        <v>-0</v>
      </c>
      <c r="M153" s="6" t="s">
        <f>=I153+J153+K153+L153</f>
      </c>
      <c r="N153" s="30"/>
      <c r="O153" s="30" t="s">
        <v>213</v>
      </c>
    </row>
    <row collapsed="false" customFormat="false" customHeight="false" hidden="false" ht="12.1" outlineLevel="0" r="154">
      <c r="A154" s="21" t="n">
        <v>46237.63724537</v>
      </c>
      <c r="B154" s="22" t="s">
        <v>212</v>
      </c>
      <c r="C154" s="22" t="s">
        <v>121</v>
      </c>
      <c r="D154" s="22" t="s">
        <v>212</v>
      </c>
      <c r="E154" s="22" t="s">
        <v>212</v>
      </c>
      <c r="F154" s="22" t="s">
        <v>20</v>
      </c>
      <c r="G154" s="23" t="n">
        <v>1</v>
      </c>
      <c r="H154" s="24" t="n">
        <v>1</v>
      </c>
      <c r="I154" s="24" t="n">
        <v>850</v>
      </c>
      <c r="J154" s="24" t="n">
        <v>0</v>
      </c>
      <c r="K154" s="24" t="n">
        <v>-0</v>
      </c>
      <c r="L154" s="24" t="n">
        <v>-0</v>
      </c>
      <c r="M154" s="6" t="s">
        <f>=I154+J154+K154+L154</f>
      </c>
      <c r="N154" s="22"/>
      <c r="O154" s="22" t="s">
        <v>240</v>
      </c>
    </row>
    <row collapsed="false" customFormat="false" customHeight="false" hidden="false" ht="12.1" outlineLevel="0" r="155">
      <c r="A155" s="21" t="n">
        <v>46237.655289352</v>
      </c>
      <c r="B155" s="22" t="s">
        <v>221</v>
      </c>
      <c r="C155" s="22" t="s">
        <v>246</v>
      </c>
      <c r="D155" s="22" t="s">
        <v>221</v>
      </c>
      <c r="E155" s="22" t="s">
        <v>221</v>
      </c>
      <c r="F155" s="22" t="s">
        <v>20</v>
      </c>
      <c r="G155" s="23" t="n">
        <v>1</v>
      </c>
      <c r="H155" s="24" t="n">
        <v>1</v>
      </c>
      <c r="I155" s="24" t="n">
        <v>17.67</v>
      </c>
      <c r="J155" s="24" t="n">
        <v>0</v>
      </c>
      <c r="K155" s="24" t="n">
        <v>-0</v>
      </c>
      <c r="L155" s="24" t="n">
        <v>-0</v>
      </c>
      <c r="M155" s="6" t="s">
        <f>=I155+J155+K155+L155</f>
      </c>
      <c r="N155" s="22"/>
      <c r="O155" s="22" t="s">
        <v>213</v>
      </c>
    </row>
    <row collapsed="false" customFormat="false" customHeight="false" hidden="false" ht="12.1" outlineLevel="0" r="156">
      <c r="A156" s="21" t="n">
        <v>46237.655289352</v>
      </c>
      <c r="B156" s="22" t="s">
        <v>221</v>
      </c>
      <c r="C156" s="22" t="s">
        <v>246</v>
      </c>
      <c r="D156" s="22" t="s">
        <v>221</v>
      </c>
      <c r="E156" s="22" t="s">
        <v>221</v>
      </c>
      <c r="F156" s="22" t="s">
        <v>20</v>
      </c>
      <c r="G156" s="23" t="n">
        <v>1</v>
      </c>
      <c r="H156" s="24" t="n">
        <v>1</v>
      </c>
      <c r="I156" s="24" t="n">
        <v>159.03</v>
      </c>
      <c r="J156" s="24" t="n">
        <v>0</v>
      </c>
      <c r="K156" s="24" t="n">
        <v>-0</v>
      </c>
      <c r="L156" s="24" t="n">
        <v>-0</v>
      </c>
      <c r="M156" s="6" t="s">
        <f>=I156+J156+K156+L156</f>
      </c>
      <c r="N156" s="22"/>
      <c r="O156" s="22" t="s">
        <v>240</v>
      </c>
    </row>
    <row collapsed="false" customFormat="false" customHeight="false" hidden="false" ht="12.1" outlineLevel="0" r="157">
      <c r="A157" s="25" t="n">
        <v>46238.406678241</v>
      </c>
      <c r="B157" s="26" t="s">
        <v>219</v>
      </c>
      <c r="C157" s="26" t="s">
        <v>272</v>
      </c>
      <c r="D157" s="26" t="s">
        <v>219</v>
      </c>
      <c r="E157" s="26" t="s">
        <v>219</v>
      </c>
      <c r="F157" s="26" t="s">
        <v>20</v>
      </c>
      <c r="G157" s="27" t="n">
        <v>2</v>
      </c>
      <c r="H157" s="28" t="n">
        <v>0</v>
      </c>
      <c r="I157" s="28" t="n">
        <v>-1376</v>
      </c>
      <c r="J157" s="28" t="n">
        <v>0</v>
      </c>
      <c r="K157" s="28" t="n">
        <v>-0</v>
      </c>
      <c r="L157" s="28" t="n">
        <v>-0</v>
      </c>
      <c r="M157" s="6" t="s">
        <f>=I157+J157+K157+L157</f>
      </c>
      <c r="N157" s="26"/>
      <c r="O157" s="26" t="s">
        <v>213</v>
      </c>
    </row>
    <row collapsed="false" customFormat="false" customHeight="false" hidden="false" ht="12.1" outlineLevel="0" r="158">
      <c r="A158" s="21" t="n">
        <v>46238.406678241</v>
      </c>
      <c r="B158" s="22" t="s">
        <v>221</v>
      </c>
      <c r="C158" s="22" t="s">
        <v>273</v>
      </c>
      <c r="D158" s="22" t="s">
        <v>221</v>
      </c>
      <c r="E158" s="22" t="s">
        <v>221</v>
      </c>
      <c r="F158" s="22" t="s">
        <v>20</v>
      </c>
      <c r="G158" s="23" t="n">
        <v>1</v>
      </c>
      <c r="H158" s="24" t="n">
        <v>1</v>
      </c>
      <c r="I158" s="24" t="n">
        <v>5307.24</v>
      </c>
      <c r="J158" s="24" t="n">
        <v>0</v>
      </c>
      <c r="K158" s="24" t="n">
        <v>-0</v>
      </c>
      <c r="L158" s="24" t="n">
        <v>-0</v>
      </c>
      <c r="M158" s="6" t="s">
        <f>=I158+J158+K158+L158</f>
      </c>
      <c r="N158" s="22"/>
      <c r="O158" s="22" t="s">
        <v>213</v>
      </c>
    </row>
    <row collapsed="false" customFormat="false" customHeight="false" hidden="false" ht="12.1" outlineLevel="0" r="159">
      <c r="A159" s="21" t="n">
        <v>46238.445231481</v>
      </c>
      <c r="B159" s="22" t="s">
        <v>221</v>
      </c>
      <c r="C159" s="22" t="s">
        <v>274</v>
      </c>
      <c r="D159" s="22" t="s">
        <v>221</v>
      </c>
      <c r="E159" s="22" t="s">
        <v>221</v>
      </c>
      <c r="F159" s="22" t="s">
        <v>20</v>
      </c>
      <c r="G159" s="23" t="n">
        <v>1</v>
      </c>
      <c r="H159" s="24" t="n">
        <v>1</v>
      </c>
      <c r="I159" s="24" t="n">
        <v>5716.76</v>
      </c>
      <c r="J159" s="24" t="n">
        <v>0</v>
      </c>
      <c r="K159" s="24" t="n">
        <v>-0</v>
      </c>
      <c r="L159" s="24" t="n">
        <v>-0</v>
      </c>
      <c r="M159" s="6" t="s">
        <f>=I159+J159+K159+L159</f>
      </c>
      <c r="N159" s="22"/>
      <c r="O159" s="22" t="s">
        <v>213</v>
      </c>
    </row>
    <row collapsed="false" customFormat="false" customHeight="false" hidden="false" ht="12.1" outlineLevel="0" r="160">
      <c r="A160" s="20" t="n">
        <v>46238.83443287</v>
      </c>
      <c r="B160" s="16" t="s">
        <v>35</v>
      </c>
      <c r="C160" s="16" t="s">
        <v>216</v>
      </c>
      <c r="D160" s="16" t="s">
        <v>176</v>
      </c>
      <c r="E160" s="16" t="s">
        <v>18</v>
      </c>
      <c r="F160" s="16" t="s">
        <v>20</v>
      </c>
      <c r="G160" s="7" t="n">
        <v>4</v>
      </c>
      <c r="H160" s="6" t="n">
        <v>2080</v>
      </c>
      <c r="I160" s="6" t="n">
        <v>-8320</v>
      </c>
      <c r="J160" s="6" t="n">
        <v>-0</v>
      </c>
      <c r="K160" s="6" t="n">
        <v>-24.96</v>
      </c>
      <c r="L160" s="6" t="n">
        <v>-0</v>
      </c>
      <c r="M160" s="6" t="s">
        <f>=I160+J160+K160+L160</f>
      </c>
      <c r="N160" s="16"/>
      <c r="O160" s="16" t="s">
        <v>213</v>
      </c>
    </row>
    <row collapsed="false" customFormat="false" customHeight="false" hidden="false" ht="12.1" outlineLevel="0" r="161">
      <c r="A161" s="20" t="n">
        <v>46238.945474537</v>
      </c>
      <c r="B161" s="16" t="s">
        <v>66</v>
      </c>
      <c r="C161" s="16" t="s">
        <v>251</v>
      </c>
      <c r="D161" s="16" t="s">
        <v>176</v>
      </c>
      <c r="E161" s="16" t="s">
        <v>62</v>
      </c>
      <c r="F161" s="16" t="s">
        <v>20</v>
      </c>
      <c r="G161" s="7" t="n">
        <v>1</v>
      </c>
      <c r="H161" s="6" t="n">
        <v>84.328</v>
      </c>
      <c r="I161" s="6" t="n">
        <v>-843.28</v>
      </c>
      <c r="J161" s="6" t="n">
        <v>-21.14</v>
      </c>
      <c r="K161" s="6" t="n">
        <v>-2.53</v>
      </c>
      <c r="L161" s="6" t="n">
        <v>-0</v>
      </c>
      <c r="M161" s="6" t="s">
        <f>=I161+J161+K161+L161</f>
      </c>
      <c r="N161" s="16"/>
      <c r="O161" s="16" t="s">
        <v>240</v>
      </c>
    </row>
    <row collapsed="false" customFormat="false" customHeight="false" hidden="false" ht="12.1" outlineLevel="0" r="162">
      <c r="A162" s="25" t="n">
        <v>46239.944722222</v>
      </c>
      <c r="B162" s="26" t="s">
        <v>219</v>
      </c>
      <c r="C162" s="26" t="s">
        <v>245</v>
      </c>
      <c r="D162" s="26" t="s">
        <v>219</v>
      </c>
      <c r="E162" s="26" t="s">
        <v>219</v>
      </c>
      <c r="F162" s="26" t="s">
        <v>20</v>
      </c>
      <c r="G162" s="27" t="n">
        <v>1</v>
      </c>
      <c r="H162" s="28" t="n">
        <v>-1</v>
      </c>
      <c r="I162" s="28" t="n">
        <v>-2</v>
      </c>
      <c r="J162" s="28" t="n">
        <v>0</v>
      </c>
      <c r="K162" s="28" t="n">
        <v>-0</v>
      </c>
      <c r="L162" s="28" t="n">
        <v>-0</v>
      </c>
      <c r="M162" s="6" t="s">
        <f>=I162+J162+K162+L162</f>
      </c>
      <c r="N162" s="26"/>
      <c r="O162" s="26" t="s">
        <v>213</v>
      </c>
    </row>
    <row collapsed="false" customFormat="false" customHeight="false" hidden="false" ht="12.1" outlineLevel="0" r="163">
      <c r="A163" s="29" t="n">
        <v>46239.944722222</v>
      </c>
      <c r="B163" s="30" t="s">
        <v>241</v>
      </c>
      <c r="C163" s="30" t="s">
        <v>132</v>
      </c>
      <c r="D163" s="30" t="s">
        <v>241</v>
      </c>
      <c r="E163" s="30" t="s">
        <v>241</v>
      </c>
      <c r="F163" s="30" t="s">
        <v>20</v>
      </c>
      <c r="G163" s="31" t="n">
        <v>1</v>
      </c>
      <c r="H163" s="32" t="n">
        <v>-1318</v>
      </c>
      <c r="I163" s="32" t="n">
        <v>-1318</v>
      </c>
      <c r="J163" s="32" t="n">
        <v>0</v>
      </c>
      <c r="K163" s="32" t="n">
        <v>-0</v>
      </c>
      <c r="L163" s="32" t="n">
        <v>-0</v>
      </c>
      <c r="M163" s="6" t="s">
        <f>=I163+J163+K163+L163</f>
      </c>
      <c r="N163" s="30"/>
      <c r="O163" s="30" t="s">
        <v>213</v>
      </c>
    </row>
    <row collapsed="false" customFormat="false" customHeight="false" hidden="false" ht="12.1" outlineLevel="0" r="164">
      <c r="A164" s="21" t="n">
        <v>46239.945011574</v>
      </c>
      <c r="B164" s="22" t="s">
        <v>212</v>
      </c>
      <c r="C164" s="22" t="s">
        <v>121</v>
      </c>
      <c r="D164" s="22" t="s">
        <v>212</v>
      </c>
      <c r="E164" s="22" t="s">
        <v>212</v>
      </c>
      <c r="F164" s="22" t="s">
        <v>20</v>
      </c>
      <c r="G164" s="23" t="n">
        <v>1</v>
      </c>
      <c r="H164" s="24" t="n">
        <v>1</v>
      </c>
      <c r="I164" s="24" t="n">
        <v>1318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2"/>
      <c r="O164" s="22" t="s">
        <v>240</v>
      </c>
    </row>
    <row collapsed="false" customFormat="false" customHeight="false" hidden="false" ht="12.1" outlineLevel="0" r="165">
      <c r="A165" s="21" t="n">
        <v>46240.626516204</v>
      </c>
      <c r="B165" s="22" t="s">
        <v>212</v>
      </c>
      <c r="C165" s="22" t="s">
        <v>121</v>
      </c>
      <c r="D165" s="22" t="s">
        <v>212</v>
      </c>
      <c r="E165" s="22" t="s">
        <v>212</v>
      </c>
      <c r="F165" s="22" t="s">
        <v>20</v>
      </c>
      <c r="G165" s="23" t="n">
        <v>1</v>
      </c>
      <c r="H165" s="24" t="n">
        <v>1</v>
      </c>
      <c r="I165" s="24" t="n">
        <v>50</v>
      </c>
      <c r="J165" s="24" t="n">
        <v>0</v>
      </c>
      <c r="K165" s="24" t="n">
        <v>-0</v>
      </c>
      <c r="L165" s="24" t="n">
        <v>-0</v>
      </c>
      <c r="M165" s="6" t="s">
        <f>=I165+J165+K165+L165</f>
      </c>
      <c r="N165" s="22"/>
      <c r="O165" s="22" t="s">
        <v>240</v>
      </c>
    </row>
    <row collapsed="false" customFormat="false" customHeight="false" hidden="false" ht="12.1" outlineLevel="0" r="166">
      <c r="A166" s="21" t="n">
        <v>46240.768287037</v>
      </c>
      <c r="B166" s="22" t="s">
        <v>221</v>
      </c>
      <c r="C166" s="22" t="s">
        <v>275</v>
      </c>
      <c r="D166" s="22" t="s">
        <v>221</v>
      </c>
      <c r="E166" s="22" t="s">
        <v>221</v>
      </c>
      <c r="F166" s="22" t="s">
        <v>20</v>
      </c>
      <c r="G166" s="23" t="n">
        <v>1</v>
      </c>
      <c r="H166" s="24" t="n">
        <v>1</v>
      </c>
      <c r="I166" s="24" t="n">
        <v>155.6</v>
      </c>
      <c r="J166" s="24" t="n">
        <v>0</v>
      </c>
      <c r="K166" s="24" t="n">
        <v>-0</v>
      </c>
      <c r="L166" s="24" t="n">
        <v>-0</v>
      </c>
      <c r="M166" s="6" t="s">
        <f>=I166+J166+K166+L166</f>
      </c>
      <c r="N166" s="22"/>
      <c r="O166" s="22" t="s">
        <v>240</v>
      </c>
    </row>
    <row collapsed="false" customFormat="false" customHeight="false" hidden="false" ht="12.1" outlineLevel="0" r="167">
      <c r="A167" s="21" t="n">
        <v>46240.791666667</v>
      </c>
      <c r="B167" s="22" t="s">
        <v>221</v>
      </c>
      <c r="C167" s="22" t="s">
        <v>257</v>
      </c>
      <c r="D167" s="22" t="s">
        <v>221</v>
      </c>
      <c r="E167" s="22" t="s">
        <v>221</v>
      </c>
      <c r="F167" s="22" t="s">
        <v>20</v>
      </c>
      <c r="G167" s="23" t="n">
        <v>1</v>
      </c>
      <c r="H167" s="24" t="n">
        <v>1</v>
      </c>
      <c r="I167" s="24" t="n">
        <v>116.48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2"/>
      <c r="O167" s="22" t="s">
        <v>240</v>
      </c>
    </row>
    <row collapsed="false" customFormat="false" customHeight="false" hidden="false" ht="12.1" outlineLevel="0" r="168">
      <c r="A168" s="20" t="n">
        <v>46240.799849537</v>
      </c>
      <c r="B168" s="16" t="s">
        <v>66</v>
      </c>
      <c r="C168" s="16" t="s">
        <v>251</v>
      </c>
      <c r="D168" s="16" t="s">
        <v>176</v>
      </c>
      <c r="E168" s="16" t="s">
        <v>62</v>
      </c>
      <c r="F168" s="16" t="s">
        <v>20</v>
      </c>
      <c r="G168" s="7" t="n">
        <v>1</v>
      </c>
      <c r="H168" s="6" t="n">
        <v>84.5</v>
      </c>
      <c r="I168" s="6" t="n">
        <v>-845</v>
      </c>
      <c r="J168" s="6" t="n">
        <v>-21.81</v>
      </c>
      <c r="K168" s="6" t="n">
        <v>-2.54</v>
      </c>
      <c r="L168" s="6" t="n">
        <v>-0</v>
      </c>
      <c r="M168" s="6" t="s">
        <f>=I168+J168+K168+L168</f>
      </c>
      <c r="N168" s="16"/>
      <c r="O168" s="16" t="s">
        <v>240</v>
      </c>
    </row>
    <row collapsed="false" customFormat="false" customHeight="false" hidden="false" ht="12.1" outlineLevel="0"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 t="s">
        <v>276</v>
      </c>
      <c r="M169" s="5" t="s">
        <f>=SUM(M2:M168)</f>
      </c>
      <c r="N169" s="4"/>
    </row>
  </sheetData>
  <autoFilter ref="A1:O16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114</v>
      </c>
      <c r="B1" s="38" t="s">
        <v>211</v>
      </c>
      <c r="C1" s="38" t="s">
        <v>0</v>
      </c>
      <c r="D1" s="38" t="s">
        <v>2</v>
      </c>
      <c r="E1" s="38" t="s">
        <v>277</v>
      </c>
      <c r="F1" s="38" t="s">
        <v>3</v>
      </c>
      <c r="G1" s="38" t="s">
        <v>278</v>
      </c>
      <c r="H1" s="38" t="s">
        <v>279</v>
      </c>
      <c r="I1" s="38" t="s">
        <v>280</v>
      </c>
      <c r="J1" s="38" t="s">
        <v>245</v>
      </c>
      <c r="K1" s="38" t="s">
        <v>281</v>
      </c>
      <c r="L1" s="38" t="s">
        <v>282</v>
      </c>
      <c r="M1" s="38" t="s">
        <v>283</v>
      </c>
      <c r="N1" s="38" t="s">
        <v>284</v>
      </c>
    </row>
    <row collapsed="false" customFormat="false" customHeight="false" hidden="false" ht="12.1" outlineLevel="0" r="2">
      <c r="A2" s="37" t="n">
        <v>45793</v>
      </c>
      <c r="B2" s="16" t="s">
        <v>213</v>
      </c>
      <c r="C2" s="16" t="s">
        <v>43</v>
      </c>
      <c r="D2" s="16" t="s">
        <v>44</v>
      </c>
      <c r="E2" s="7" t="n">
        <v>3</v>
      </c>
      <c r="F2" s="16" t="s">
        <v>20</v>
      </c>
      <c r="G2" s="6" t="n">
        <v>32</v>
      </c>
      <c r="H2" s="6" t="n">
        <v>3072.8</v>
      </c>
      <c r="I2" s="6" t="n">
        <v>3094.26</v>
      </c>
      <c r="J2" s="6" t="n">
        <v>12</v>
      </c>
      <c r="K2" s="6" t="n">
        <v>96</v>
      </c>
      <c r="L2" s="6" t="n">
        <v>84</v>
      </c>
      <c r="M2" s="6" t="n">
        <v>0.9</v>
      </c>
      <c r="N2" s="6" t="n">
        <v>0.91</v>
      </c>
    </row>
    <row collapsed="false" customFormat="false" customHeight="false" hidden="false" ht="12.1" outlineLevel="0" r="3">
      <c r="A3" s="37" t="n">
        <v>45847</v>
      </c>
      <c r="B3" s="16" t="s">
        <v>213</v>
      </c>
      <c r="C3" s="16" t="s">
        <v>35</v>
      </c>
      <c r="D3" s="16" t="s">
        <v>36</v>
      </c>
      <c r="E3" s="7" t="n">
        <v>4</v>
      </c>
      <c r="F3" s="16" t="s">
        <v>20</v>
      </c>
      <c r="G3" s="6" t="n">
        <v>648</v>
      </c>
      <c r="H3" s="6" t="n">
        <v>2870.5</v>
      </c>
      <c r="I3" s="6" t="n">
        <v>3343</v>
      </c>
      <c r="J3" s="6" t="n">
        <v>337</v>
      </c>
      <c r="K3" s="6" t="n">
        <v>2592</v>
      </c>
      <c r="L3" s="6" t="n">
        <v>2255</v>
      </c>
      <c r="M3" s="6" t="n">
        <v>16.86</v>
      </c>
      <c r="N3" s="6" t="n">
        <v>19.64</v>
      </c>
    </row>
    <row collapsed="false" customFormat="false" customHeight="false" hidden="false" ht="12.1" outlineLevel="0" r="4">
      <c r="A4" s="37" t="n">
        <v>45855</v>
      </c>
      <c r="B4" s="16" t="s">
        <v>213</v>
      </c>
      <c r="C4" s="16" t="s">
        <v>43</v>
      </c>
      <c r="D4" s="16" t="s">
        <v>44</v>
      </c>
      <c r="E4" s="7" t="n">
        <v>3</v>
      </c>
      <c r="F4" s="16" t="s">
        <v>20</v>
      </c>
      <c r="G4" s="6" t="n">
        <v>33</v>
      </c>
      <c r="H4" s="6" t="n">
        <v>3281.6</v>
      </c>
      <c r="I4" s="6" t="n">
        <v>3094.26</v>
      </c>
      <c r="J4" s="6" t="n">
        <v>13</v>
      </c>
      <c r="K4" s="6" t="n">
        <v>99</v>
      </c>
      <c r="L4" s="6" t="n">
        <v>86</v>
      </c>
      <c r="M4" s="6" t="n">
        <v>0.93</v>
      </c>
      <c r="N4" s="6" t="n">
        <v>0.87</v>
      </c>
    </row>
    <row collapsed="false" customFormat="false" customHeight="false" hidden="false" ht="12.1" outlineLevel="0" r="5">
      <c r="A5" s="37" t="n">
        <v>45855</v>
      </c>
      <c r="B5" s="16" t="s">
        <v>213</v>
      </c>
      <c r="C5" s="16" t="s">
        <v>39</v>
      </c>
      <c r="D5" s="16" t="s">
        <v>40</v>
      </c>
      <c r="E5" s="7" t="n">
        <v>200</v>
      </c>
      <c r="F5" s="16" t="s">
        <v>20</v>
      </c>
      <c r="G5" s="6" t="n">
        <v>8.5</v>
      </c>
      <c r="H5" s="6" t="n">
        <v>45.38</v>
      </c>
      <c r="I5" s="6" t="n">
        <v>51.01</v>
      </c>
      <c r="J5" s="6" t="n">
        <v>221</v>
      </c>
      <c r="K5" s="6" t="n">
        <v>1700</v>
      </c>
      <c r="L5" s="6" t="n">
        <v>1479</v>
      </c>
      <c r="M5" s="6" t="n">
        <v>14.5</v>
      </c>
      <c r="N5" s="6" t="n">
        <v>16.3</v>
      </c>
    </row>
    <row collapsed="false" customFormat="false" customHeight="false" hidden="false" ht="12.1" outlineLevel="0" r="6">
      <c r="A6" s="37" t="n">
        <v>45936</v>
      </c>
      <c r="B6" s="16" t="s">
        <v>213</v>
      </c>
      <c r="C6" s="16" t="s">
        <v>43</v>
      </c>
      <c r="D6" s="16" t="s">
        <v>44</v>
      </c>
      <c r="E6" s="7" t="n">
        <v>3</v>
      </c>
      <c r="F6" s="16" t="s">
        <v>20</v>
      </c>
      <c r="G6" s="6" t="n">
        <v>35</v>
      </c>
      <c r="H6" s="6" t="n">
        <v>3021.2</v>
      </c>
      <c r="I6" s="6" t="n">
        <v>3094.26</v>
      </c>
      <c r="J6" s="6" t="n">
        <v>14</v>
      </c>
      <c r="K6" s="6" t="n">
        <v>105</v>
      </c>
      <c r="L6" s="6" t="n">
        <v>91</v>
      </c>
      <c r="M6" s="6" t="n">
        <v>0.98</v>
      </c>
      <c r="N6" s="6" t="n">
        <v>1</v>
      </c>
    </row>
    <row collapsed="false" customFormat="false" customHeight="false" hidden="false" ht="12.1" outlineLevel="0" r="7">
      <c r="A7" s="37" t="n">
        <v>46028</v>
      </c>
      <c r="B7" s="16" t="s">
        <v>213</v>
      </c>
      <c r="C7" s="16" t="s">
        <v>35</v>
      </c>
      <c r="D7" s="16" t="s">
        <v>36</v>
      </c>
      <c r="E7" s="7" t="n">
        <v>4</v>
      </c>
      <c r="F7" s="16" t="s">
        <v>20</v>
      </c>
      <c r="G7" s="6" t="n">
        <v>368</v>
      </c>
      <c r="H7" s="6" t="n">
        <v>2725.5</v>
      </c>
      <c r="I7" s="6" t="n">
        <v>3343</v>
      </c>
      <c r="J7" s="6" t="n">
        <v>191</v>
      </c>
      <c r="K7" s="6" t="n">
        <v>1472</v>
      </c>
      <c r="L7" s="6" t="n">
        <v>1281</v>
      </c>
      <c r="M7" s="6" t="n">
        <v>9.58</v>
      </c>
      <c r="N7" s="6" t="n">
        <v>11.75</v>
      </c>
    </row>
    <row collapsed="false" customFormat="false" customHeight="false" hidden="false" ht="12.1" outlineLevel="0" r="8">
      <c r="A8" s="37" t="n">
        <v>46030</v>
      </c>
      <c r="B8" s="16" t="s">
        <v>213</v>
      </c>
      <c r="C8" s="16" t="s">
        <v>43</v>
      </c>
      <c r="D8" s="16" t="s">
        <v>44</v>
      </c>
      <c r="E8" s="7" t="n">
        <v>3</v>
      </c>
      <c r="F8" s="16" t="s">
        <v>20</v>
      </c>
      <c r="G8" s="6" t="n">
        <v>36</v>
      </c>
      <c r="H8" s="6" t="n">
        <v>3236.2</v>
      </c>
      <c r="I8" s="6" t="n">
        <v>3094.26</v>
      </c>
      <c r="J8" s="6" t="n">
        <v>14</v>
      </c>
      <c r="K8" s="6" t="n">
        <v>108</v>
      </c>
      <c r="L8" s="6" t="n">
        <v>94</v>
      </c>
      <c r="M8" s="6" t="n">
        <v>1.01</v>
      </c>
      <c r="N8" s="6" t="n">
        <v>0.97</v>
      </c>
    </row>
    <row collapsed="false" customFormat="false" customHeight="false" hidden="false" ht="12.1" outlineLevel="0" r="9">
      <c r="A9" s="37" t="n">
        <v>46167</v>
      </c>
      <c r="B9" s="16" t="s">
        <v>213</v>
      </c>
      <c r="C9" s="16" t="s">
        <v>43</v>
      </c>
      <c r="D9" s="16" t="s">
        <v>44</v>
      </c>
      <c r="E9" s="7" t="n">
        <v>30</v>
      </c>
      <c r="F9" s="16" t="s">
        <v>20</v>
      </c>
      <c r="G9" s="6" t="n">
        <v>4.5</v>
      </c>
      <c r="H9" s="6" t="n">
        <v>303.22</v>
      </c>
      <c r="I9" s="6" t="n">
        <v>309.43</v>
      </c>
      <c r="J9" s="6" t="n">
        <v>18</v>
      </c>
      <c r="K9" s="6" t="n">
        <v>135</v>
      </c>
      <c r="L9" s="6" t="n">
        <v>117</v>
      </c>
      <c r="M9" s="6" t="n">
        <v>1.26</v>
      </c>
      <c r="N9" s="6" t="n">
        <v>1.29</v>
      </c>
    </row>
    <row collapsed="false" customFormat="false" customHeight="false" hidden="false" ht="12.1" outlineLevel="0" r="10">
      <c r="A10" s="37" t="n">
        <v>46190</v>
      </c>
      <c r="B10" s="16" t="s">
        <v>213</v>
      </c>
      <c r="C10" s="16" t="s">
        <v>51</v>
      </c>
      <c r="D10" s="16" t="s">
        <v>52</v>
      </c>
      <c r="E10" s="7" t="n">
        <v>10</v>
      </c>
      <c r="F10" s="16" t="s">
        <v>20</v>
      </c>
      <c r="G10" s="6" t="n">
        <v>36.7247</v>
      </c>
      <c r="H10" s="6" t="n">
        <v>368</v>
      </c>
      <c r="I10" s="6" t="n">
        <v>358.02</v>
      </c>
      <c r="J10" s="6" t="n">
        <v>48</v>
      </c>
      <c r="K10" s="6" t="n">
        <v>367.247</v>
      </c>
      <c r="L10" s="6" t="n">
        <v>319.25</v>
      </c>
      <c r="M10" s="6" t="n">
        <v>8.92</v>
      </c>
      <c r="N10" s="6" t="n">
        <v>8.68</v>
      </c>
    </row>
    <row collapsed="false" customFormat="false" customHeight="false" hidden="false" ht="12.1" outlineLevel="0" r="11">
      <c r="A11" s="37" t="n">
        <v>46206</v>
      </c>
      <c r="B11" s="16" t="s">
        <v>213</v>
      </c>
      <c r="C11" s="16" t="s">
        <v>55</v>
      </c>
      <c r="D11" s="16" t="s">
        <v>56</v>
      </c>
      <c r="E11" s="7" t="n">
        <v>1000</v>
      </c>
      <c r="F11" s="16" t="s">
        <v>20</v>
      </c>
      <c r="G11" s="6" t="n">
        <v>0.1865</v>
      </c>
      <c r="H11" s="6" t="n">
        <v>1.5485</v>
      </c>
      <c r="I11" s="6" t="n">
        <v>1.97</v>
      </c>
      <c r="J11" s="6" t="n">
        <v>24</v>
      </c>
      <c r="K11" s="6" t="n">
        <v>186.5</v>
      </c>
      <c r="L11" s="6" t="n">
        <v>162.5</v>
      </c>
      <c r="M11" s="6" t="n">
        <v>8.27</v>
      </c>
      <c r="N11" s="6" t="n">
        <v>10.49</v>
      </c>
    </row>
    <row collapsed="false" customFormat="false" customHeight="false" hidden="false" ht="12.1" outlineLevel="0" r="12">
      <c r="A12" s="37" t="n">
        <v>46210</v>
      </c>
      <c r="B12" s="16" t="s">
        <v>213</v>
      </c>
      <c r="C12" s="16" t="s">
        <v>35</v>
      </c>
      <c r="D12" s="16" t="s">
        <v>36</v>
      </c>
      <c r="E12" s="7" t="n">
        <v>4</v>
      </c>
      <c r="F12" s="16" t="s">
        <v>20</v>
      </c>
      <c r="G12" s="6" t="n">
        <v>245</v>
      </c>
      <c r="H12" s="6" t="n">
        <v>1863.5</v>
      </c>
      <c r="I12" s="6" t="n">
        <v>3343</v>
      </c>
      <c r="J12" s="6" t="n">
        <v>127</v>
      </c>
      <c r="K12" s="6" t="n">
        <v>980</v>
      </c>
      <c r="L12" s="6" t="n">
        <v>853</v>
      </c>
      <c r="M12" s="6" t="n">
        <v>6.38</v>
      </c>
      <c r="N12" s="6" t="n">
        <v>11.44</v>
      </c>
    </row>
    <row collapsed="false" customFormat="false" customHeight="false" hidden="false" ht="12.1" outlineLevel="0" r="13">
      <c r="A13" s="37" t="n">
        <v>46216</v>
      </c>
      <c r="B13" s="16" t="s">
        <v>213</v>
      </c>
      <c r="C13" s="16" t="s">
        <v>47</v>
      </c>
      <c r="D13" s="16" t="s">
        <v>48</v>
      </c>
      <c r="E13" s="7" t="n">
        <v>600</v>
      </c>
      <c r="F13" s="16" t="s">
        <v>20</v>
      </c>
      <c r="G13" s="6" t="n">
        <v>1.1448</v>
      </c>
      <c r="H13" s="6" t="n">
        <v>7.275</v>
      </c>
      <c r="I13" s="6" t="n">
        <v>8.83</v>
      </c>
      <c r="J13" s="6" t="n">
        <v>89</v>
      </c>
      <c r="K13" s="6" t="n">
        <v>686.88</v>
      </c>
      <c r="L13" s="6" t="n">
        <v>597.88</v>
      </c>
      <c r="M13" s="6" t="n">
        <v>11.29</v>
      </c>
      <c r="N13" s="6" t="n">
        <v>13.7</v>
      </c>
    </row>
    <row collapsed="false" customFormat="false" customHeight="false" hidden="false" ht="12.1" outlineLevel="0" r="14">
      <c r="A14" s="37" t="n">
        <v>46219</v>
      </c>
      <c r="B14" s="16" t="s">
        <v>213</v>
      </c>
      <c r="C14" s="16" t="s">
        <v>39</v>
      </c>
      <c r="D14" s="16" t="s">
        <v>40</v>
      </c>
      <c r="E14" s="7" t="n">
        <v>340</v>
      </c>
      <c r="F14" s="16" t="s">
        <v>20</v>
      </c>
      <c r="G14" s="6" t="n">
        <v>0.85</v>
      </c>
      <c r="H14" s="6" t="n">
        <v>35.655</v>
      </c>
      <c r="I14" s="6" t="n">
        <v>48.13</v>
      </c>
      <c r="J14" s="6" t="n">
        <v>38</v>
      </c>
      <c r="K14" s="6" t="n">
        <v>289</v>
      </c>
      <c r="L14" s="6" t="n">
        <v>251</v>
      </c>
      <c r="M14" s="6" t="n">
        <v>1.53</v>
      </c>
      <c r="N14" s="6" t="n">
        <v>2.07</v>
      </c>
    </row>
    <row collapsed="false" customFormat="false" customHeight="false" hidden="false" ht="12.1" outlineLevel="0" r="15">
      <c r="A15" s="37" t="n">
        <v>46223</v>
      </c>
      <c r="B15" s="16" t="s">
        <v>213</v>
      </c>
      <c r="C15" s="16" t="s">
        <v>23</v>
      </c>
      <c r="D15" s="16" t="s">
        <v>24</v>
      </c>
      <c r="E15" s="7" t="n">
        <v>28</v>
      </c>
      <c r="F15" s="16" t="s">
        <v>20</v>
      </c>
      <c r="G15" s="6" t="n">
        <v>204.17</v>
      </c>
      <c r="H15" s="6" t="n">
        <v>1056.4</v>
      </c>
      <c r="I15" s="6" t="n">
        <v>1272.09</v>
      </c>
      <c r="J15" s="6" t="n">
        <v>743</v>
      </c>
      <c r="K15" s="6" t="n">
        <v>5716.76</v>
      </c>
      <c r="L15" s="6" t="n">
        <v>4973.76</v>
      </c>
      <c r="M15" s="6" t="n">
        <v>13.96</v>
      </c>
      <c r="N15" s="6" t="n">
        <v>16.82</v>
      </c>
    </row>
    <row collapsed="false" customFormat="false" customHeight="false" hidden="false" ht="12.1" outlineLevel="0" r="16">
      <c r="A16" s="37" t="n">
        <v>46223</v>
      </c>
      <c r="B16" s="16" t="s">
        <v>213</v>
      </c>
      <c r="C16" s="16" t="s">
        <v>17</v>
      </c>
      <c r="D16" s="16" t="s">
        <v>19</v>
      </c>
      <c r="E16" s="7" t="n">
        <v>141</v>
      </c>
      <c r="F16" s="16" t="s">
        <v>20</v>
      </c>
      <c r="G16" s="6" t="n">
        <v>37.64</v>
      </c>
      <c r="H16" s="6" t="n">
        <v>263.26</v>
      </c>
      <c r="I16" s="6" t="n">
        <v>300.69</v>
      </c>
      <c r="J16" s="6" t="n">
        <v>690</v>
      </c>
      <c r="K16" s="6" t="n">
        <v>5307.24</v>
      </c>
      <c r="L16" s="6" t="n">
        <v>4617.24</v>
      </c>
      <c r="M16" s="6" t="n">
        <v>10.89</v>
      </c>
      <c r="N16" s="6" t="n">
        <v>12.44</v>
      </c>
    </row>
    <row collapsed="false" customFormat="false" customHeight="false" hidden="false" ht="12.1" outlineLevel="0" r="17">
      <c r="A17" s="37"/>
      <c r="B17" s="16"/>
      <c r="C17" s="16"/>
      <c r="D17" s="16"/>
      <c r="E17" s="7"/>
      <c r="F17" s="16"/>
      <c r="G17" s="6"/>
      <c r="H17" s="6"/>
      <c r="I17" s="6"/>
      <c r="J17" s="6"/>
      <c r="K17" s="6"/>
      <c r="L17" s="6"/>
      <c r="M17" s="6"/>
      <c r="N17" s="6"/>
    </row>
    <row collapsed="false" customFormat="false" customHeight="false" hidden="false" ht="12.1" outlineLevel="0" r="18">
      <c r="A18" s="37" t="n">
        <v>46244</v>
      </c>
      <c r="B18" s="16" t="s">
        <v>213</v>
      </c>
      <c r="C18" s="16" t="s">
        <v>43</v>
      </c>
      <c r="D18" s="16" t="s">
        <v>44</v>
      </c>
      <c r="E18" s="7" t="n">
        <v>30</v>
      </c>
      <c r="F18" s="16" t="s">
        <v>20</v>
      </c>
      <c r="G18" s="6" t="n">
        <v>4.6</v>
      </c>
      <c r="H18" s="6" t="n">
        <v>278.88</v>
      </c>
      <c r="I18" s="6" t="n">
        <v>309.43</v>
      </c>
      <c r="J18" s="6" t="n">
        <v>18</v>
      </c>
      <c r="K18" s="6" t="n">
        <v>138</v>
      </c>
      <c r="L18" s="6" t="n">
        <v>120</v>
      </c>
      <c r="M18" s="6" t="n">
        <v>1.29</v>
      </c>
      <c r="N18" s="6" t="n">
        <v>1.43</v>
      </c>
    </row>
    <row collapsed="false" customFormat="false" customHeight="false" hidden="false" ht="12.1" outlineLevel="0" r="19">
      <c r="A19" s="37" t="n">
        <v>46307</v>
      </c>
      <c r="B19" s="16" t="s">
        <v>213</v>
      </c>
      <c r="C19" s="16" t="s">
        <v>43</v>
      </c>
      <c r="D19" s="16" t="s">
        <v>44</v>
      </c>
      <c r="E19" s="7" t="n">
        <v>30</v>
      </c>
      <c r="F19" s="16" t="s">
        <v>20</v>
      </c>
      <c r="G19" s="6" t="n">
        <v>4.7</v>
      </c>
      <c r="H19" s="6" t="n">
        <v>264.8</v>
      </c>
      <c r="I19" s="6" t="n">
        <v>309.43</v>
      </c>
      <c r="J19" s="6" t="n">
        <v>18</v>
      </c>
      <c r="K19" s="6" t="n">
        <v>141</v>
      </c>
      <c r="L19" s="6" t="n">
        <v>123</v>
      </c>
      <c r="M19" s="6" t="n">
        <v>1.33</v>
      </c>
      <c r="N19" s="6" t="n">
        <v>1.55</v>
      </c>
    </row>
  </sheetData>
  <autoFilter ref="A1:N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114</v>
      </c>
      <c r="B1" s="38" t="s">
        <v>211</v>
      </c>
      <c r="C1" s="38" t="s">
        <v>0</v>
      </c>
      <c r="D1" s="38" t="s">
        <v>2</v>
      </c>
      <c r="E1" s="38" t="s">
        <v>7</v>
      </c>
      <c r="F1" s="38" t="s">
        <v>277</v>
      </c>
      <c r="G1" s="38" t="s">
        <v>285</v>
      </c>
      <c r="H1" s="38" t="s">
        <v>245</v>
      </c>
      <c r="I1" s="38" t="s">
        <v>281</v>
      </c>
      <c r="J1" s="38" t="s">
        <v>282</v>
      </c>
    </row>
    <row collapsed="false" customFormat="false" customHeight="false" hidden="false" ht="12.1" outlineLevel="0" r="2">
      <c r="A2" s="39" t="n">
        <v>46056</v>
      </c>
      <c r="B2" s="16" t="s">
        <v>213</v>
      </c>
      <c r="C2" s="16" t="s">
        <v>71</v>
      </c>
      <c r="D2" s="16" t="s">
        <v>72</v>
      </c>
      <c r="E2" s="6" t="n">
        <v>1000</v>
      </c>
      <c r="F2" s="7" t="n">
        <v>1</v>
      </c>
      <c r="G2" s="6" t="n">
        <v>17.67</v>
      </c>
      <c r="H2" s="6" t="n">
        <v>2</v>
      </c>
      <c r="I2" s="6" t="n">
        <v>17.67</v>
      </c>
      <c r="J2" s="6" t="n">
        <v>15.67</v>
      </c>
    </row>
    <row collapsed="false" customFormat="false" customHeight="false" hidden="false" ht="12.1" outlineLevel="0" r="3">
      <c r="A3" s="39" t="n">
        <v>46063</v>
      </c>
      <c r="B3" s="16" t="s">
        <v>213</v>
      </c>
      <c r="C3" s="16" t="s">
        <v>106</v>
      </c>
      <c r="D3" s="16" t="s">
        <v>107</v>
      </c>
      <c r="E3" s="6" t="n">
        <v>1000</v>
      </c>
      <c r="F3" s="7" t="n">
        <v>1</v>
      </c>
      <c r="G3" s="6" t="n">
        <v>34.9</v>
      </c>
      <c r="H3" s="6" t="n">
        <v>5</v>
      </c>
      <c r="I3" s="6" t="n">
        <v>34.9</v>
      </c>
      <c r="J3" s="6" t="n">
        <v>29.9</v>
      </c>
    </row>
    <row collapsed="false" customFormat="false" customHeight="false" hidden="false" ht="12.1" outlineLevel="0" r="4">
      <c r="A4" s="39" t="n">
        <v>46080</v>
      </c>
      <c r="B4" s="16" t="s">
        <v>240</v>
      </c>
      <c r="C4" s="16" t="s">
        <v>86</v>
      </c>
      <c r="D4" s="16" t="s">
        <v>87</v>
      </c>
      <c r="E4" s="6" t="n">
        <v>1000</v>
      </c>
      <c r="F4" s="7" t="n">
        <v>5</v>
      </c>
      <c r="G4" s="6" t="n">
        <v>18.08</v>
      </c>
      <c r="H4" s="6" t="n">
        <v>12</v>
      </c>
      <c r="I4" s="6" t="n">
        <v>90.4</v>
      </c>
      <c r="J4" s="6" t="n">
        <v>78.4</v>
      </c>
    </row>
    <row collapsed="false" customFormat="false" customHeight="false" hidden="false" ht="12.1" outlineLevel="0" r="5">
      <c r="A5" s="39" t="n">
        <v>46086</v>
      </c>
      <c r="B5" s="16" t="s">
        <v>213</v>
      </c>
      <c r="C5" s="16" t="s">
        <v>71</v>
      </c>
      <c r="D5" s="16" t="s">
        <v>72</v>
      </c>
      <c r="E5" s="6" t="n">
        <v>1000</v>
      </c>
      <c r="F5" s="7" t="n">
        <v>1</v>
      </c>
      <c r="G5" s="6" t="n">
        <v>17.67</v>
      </c>
      <c r="H5" s="6" t="n">
        <v>2</v>
      </c>
      <c r="I5" s="6" t="n">
        <v>17.67</v>
      </c>
      <c r="J5" s="6" t="n">
        <v>15.67</v>
      </c>
    </row>
    <row collapsed="false" customFormat="false" customHeight="false" hidden="false" ht="12.1" outlineLevel="0" r="6">
      <c r="A6" s="39" t="n">
        <v>46110</v>
      </c>
      <c r="B6" s="16" t="s">
        <v>240</v>
      </c>
      <c r="C6" s="16" t="s">
        <v>86</v>
      </c>
      <c r="D6" s="16" t="s">
        <v>87</v>
      </c>
      <c r="E6" s="6" t="n">
        <v>1000</v>
      </c>
      <c r="F6" s="7" t="n">
        <v>5</v>
      </c>
      <c r="G6" s="6" t="n">
        <v>18.08</v>
      </c>
      <c r="H6" s="6" t="n">
        <v>12</v>
      </c>
      <c r="I6" s="6" t="n">
        <v>90.4</v>
      </c>
      <c r="J6" s="6" t="n">
        <v>78.4</v>
      </c>
    </row>
    <row collapsed="false" customFormat="false" customHeight="false" hidden="false" ht="12.1" outlineLevel="0" r="7">
      <c r="A7" s="39" t="n">
        <v>46116</v>
      </c>
      <c r="B7" s="16" t="s">
        <v>213</v>
      </c>
      <c r="C7" s="16" t="s">
        <v>71</v>
      </c>
      <c r="D7" s="16" t="s">
        <v>72</v>
      </c>
      <c r="E7" s="6" t="n">
        <v>1000</v>
      </c>
      <c r="F7" s="7" t="n">
        <v>1</v>
      </c>
      <c r="G7" s="6" t="n">
        <v>17.67</v>
      </c>
      <c r="H7" s="6" t="n">
        <v>2</v>
      </c>
      <c r="I7" s="6" t="n">
        <v>17.67</v>
      </c>
      <c r="J7" s="6" t="n">
        <v>15.67</v>
      </c>
    </row>
    <row collapsed="false" customFormat="false" customHeight="false" hidden="false" ht="12.1" outlineLevel="0" r="8">
      <c r="A8" s="39" t="n">
        <v>46133</v>
      </c>
      <c r="B8" s="16" t="s">
        <v>213</v>
      </c>
      <c r="C8" s="16" t="s">
        <v>76</v>
      </c>
      <c r="D8" s="16" t="s">
        <v>77</v>
      </c>
      <c r="E8" s="6" t="n">
        <v>1000</v>
      </c>
      <c r="F8" s="7" t="n">
        <v>10</v>
      </c>
      <c r="G8" s="6" t="n">
        <v>64.82</v>
      </c>
      <c r="H8" s="6" t="n">
        <v>84</v>
      </c>
      <c r="I8" s="6" t="n">
        <v>648.2</v>
      </c>
      <c r="J8" s="6" t="n">
        <v>564.2</v>
      </c>
    </row>
    <row collapsed="false" customFormat="false" customHeight="false" hidden="false" ht="12.1" outlineLevel="0" r="9">
      <c r="A9" s="39" t="n">
        <v>46133</v>
      </c>
      <c r="B9" s="16" t="s">
        <v>240</v>
      </c>
      <c r="C9" s="16" t="s">
        <v>96</v>
      </c>
      <c r="D9" s="16" t="s">
        <v>97</v>
      </c>
      <c r="E9" s="6" t="n">
        <v>1000</v>
      </c>
      <c r="F9" s="7" t="n">
        <v>2</v>
      </c>
      <c r="G9" s="6" t="n">
        <v>62.33</v>
      </c>
      <c r="H9" s="6" t="n">
        <v>16</v>
      </c>
      <c r="I9" s="6" t="n">
        <v>124.66</v>
      </c>
      <c r="J9" s="6" t="n">
        <v>108.66</v>
      </c>
    </row>
    <row collapsed="false" customFormat="false" customHeight="false" hidden="false" ht="12.1" outlineLevel="0" r="10">
      <c r="A10" s="39" t="n">
        <v>46140</v>
      </c>
      <c r="B10" s="16" t="s">
        <v>240</v>
      </c>
      <c r="C10" s="16" t="s">
        <v>86</v>
      </c>
      <c r="D10" s="16" t="s">
        <v>87</v>
      </c>
      <c r="E10" s="6" t="n">
        <v>1000</v>
      </c>
      <c r="F10" s="7" t="n">
        <v>5</v>
      </c>
      <c r="G10" s="6" t="n">
        <v>18.08</v>
      </c>
      <c r="H10" s="6" t="n">
        <v>12</v>
      </c>
      <c r="I10" s="6" t="n">
        <v>90.4</v>
      </c>
      <c r="J10" s="6" t="n">
        <v>78.4</v>
      </c>
    </row>
    <row collapsed="false" customFormat="false" customHeight="false" hidden="false" ht="12.1" outlineLevel="0" r="11">
      <c r="A11" s="39" t="n">
        <v>46146</v>
      </c>
      <c r="B11" s="16" t="s">
        <v>213</v>
      </c>
      <c r="C11" s="16" t="s">
        <v>71</v>
      </c>
      <c r="D11" s="16" t="s">
        <v>72</v>
      </c>
      <c r="E11" s="6" t="n">
        <v>1000</v>
      </c>
      <c r="F11" s="7" t="n">
        <v>5</v>
      </c>
      <c r="G11" s="6" t="n">
        <v>17.67</v>
      </c>
      <c r="H11" s="6" t="n">
        <v>2</v>
      </c>
      <c r="I11" s="6" t="n">
        <v>88.35</v>
      </c>
      <c r="J11" s="6" t="n">
        <v>77.35</v>
      </c>
    </row>
    <row collapsed="false" customFormat="false" customHeight="false" hidden="false" ht="12.1" outlineLevel="0" r="12">
      <c r="A12" s="39" t="n">
        <v>46148</v>
      </c>
      <c r="B12" s="16" t="s">
        <v>240</v>
      </c>
      <c r="C12" s="16" t="s">
        <v>81</v>
      </c>
      <c r="D12" s="16" t="s">
        <v>82</v>
      </c>
      <c r="E12" s="6" t="n">
        <v>1000</v>
      </c>
      <c r="F12" s="7" t="n">
        <v>5</v>
      </c>
      <c r="G12" s="6" t="n">
        <v>16.64</v>
      </c>
      <c r="H12" s="6" t="n">
        <v>11</v>
      </c>
      <c r="I12" s="6" t="n">
        <v>83.2</v>
      </c>
      <c r="J12" s="6" t="n">
        <v>72.2</v>
      </c>
    </row>
    <row collapsed="false" customFormat="false" customHeight="false" hidden="false" ht="12.1" outlineLevel="0" r="13">
      <c r="A13" s="39" t="n">
        <v>46168</v>
      </c>
      <c r="B13" s="16" t="s">
        <v>240</v>
      </c>
      <c r="C13" s="16" t="s">
        <v>61</v>
      </c>
      <c r="D13" s="16" t="s">
        <v>63</v>
      </c>
      <c r="E13" s="6" t="n">
        <v>1000</v>
      </c>
      <c r="F13" s="7" t="n">
        <v>13</v>
      </c>
      <c r="G13" s="6" t="n">
        <v>61.08</v>
      </c>
      <c r="H13" s="6" t="n">
        <v>103</v>
      </c>
      <c r="I13" s="6" t="n">
        <v>794.04</v>
      </c>
      <c r="J13" s="6" t="n">
        <v>691.04</v>
      </c>
    </row>
    <row collapsed="false" customFormat="false" customHeight="false" hidden="false" ht="12.1" outlineLevel="0" r="14">
      <c r="A14" s="39" t="n">
        <v>46170</v>
      </c>
      <c r="B14" s="16" t="s">
        <v>240</v>
      </c>
      <c r="C14" s="16" t="s">
        <v>86</v>
      </c>
      <c r="D14" s="16" t="s">
        <v>87</v>
      </c>
      <c r="E14" s="6" t="n">
        <v>1000</v>
      </c>
      <c r="F14" s="7" t="n">
        <v>5</v>
      </c>
      <c r="G14" s="6" t="n">
        <v>18.08</v>
      </c>
      <c r="H14" s="6" t="n">
        <v>12</v>
      </c>
      <c r="I14" s="6" t="n">
        <v>90.4</v>
      </c>
      <c r="J14" s="6" t="n">
        <v>78.4</v>
      </c>
    </row>
    <row collapsed="false" customFormat="false" customHeight="false" hidden="false" ht="12.1" outlineLevel="0" r="15">
      <c r="A15" s="39" t="n">
        <v>46175</v>
      </c>
      <c r="B15" s="16" t="s">
        <v>240</v>
      </c>
      <c r="C15" s="16" t="s">
        <v>100</v>
      </c>
      <c r="D15" s="16" t="s">
        <v>101</v>
      </c>
      <c r="E15" s="6" t="n">
        <v>1000</v>
      </c>
      <c r="F15" s="7" t="n">
        <v>2</v>
      </c>
      <c r="G15" s="6" t="n">
        <v>48.87</v>
      </c>
      <c r="H15" s="6" t="n">
        <v>13</v>
      </c>
      <c r="I15" s="6" t="n">
        <v>97.74</v>
      </c>
      <c r="J15" s="6" t="n">
        <v>84.74</v>
      </c>
    </row>
    <row collapsed="false" customFormat="false" customHeight="false" hidden="false" ht="12.1" outlineLevel="0" r="16">
      <c r="A16" s="39" t="n">
        <v>46175</v>
      </c>
      <c r="B16" s="16" t="s">
        <v>240</v>
      </c>
      <c r="C16" s="16" t="s">
        <v>66</v>
      </c>
      <c r="D16" s="16" t="s">
        <v>67</v>
      </c>
      <c r="E16" s="6" t="n">
        <v>1000</v>
      </c>
      <c r="F16" s="7" t="n">
        <v>11</v>
      </c>
      <c r="G16" s="6" t="n">
        <v>61.08</v>
      </c>
      <c r="H16" s="6" t="n">
        <v>87</v>
      </c>
      <c r="I16" s="6" t="n">
        <v>671.88</v>
      </c>
      <c r="J16" s="6" t="n">
        <v>584.88</v>
      </c>
    </row>
    <row collapsed="false" customFormat="false" customHeight="false" hidden="false" ht="12.1" outlineLevel="0" r="17">
      <c r="A17" s="39" t="n">
        <v>46175</v>
      </c>
      <c r="B17" s="16" t="s">
        <v>240</v>
      </c>
      <c r="C17" s="16" t="s">
        <v>103</v>
      </c>
      <c r="D17" s="16" t="s">
        <v>104</v>
      </c>
      <c r="E17" s="6" t="n">
        <v>1000</v>
      </c>
      <c r="F17" s="7" t="n">
        <v>1</v>
      </c>
      <c r="G17" s="6" t="n">
        <v>35.4</v>
      </c>
      <c r="H17" s="6" t="n">
        <v>5</v>
      </c>
      <c r="I17" s="6" t="n">
        <v>35.4</v>
      </c>
      <c r="J17" s="6" t="n">
        <v>30.4</v>
      </c>
    </row>
    <row collapsed="false" customFormat="false" customHeight="false" hidden="false" ht="12.1" outlineLevel="0" r="18">
      <c r="A18" s="39" t="n">
        <v>46176</v>
      </c>
      <c r="B18" s="16" t="s">
        <v>213</v>
      </c>
      <c r="C18" s="16" t="s">
        <v>71</v>
      </c>
      <c r="D18" s="16" t="s">
        <v>72</v>
      </c>
      <c r="E18" s="6" t="n">
        <v>1000</v>
      </c>
      <c r="F18" s="7" t="n">
        <v>10</v>
      </c>
      <c r="G18" s="6" t="n">
        <v>17.67</v>
      </c>
      <c r="H18" s="6" t="n">
        <v>2</v>
      </c>
      <c r="I18" s="6" t="n">
        <v>176.7</v>
      </c>
      <c r="J18" s="6" t="n">
        <v>153.7</v>
      </c>
    </row>
    <row collapsed="false" customFormat="false" customHeight="false" hidden="false" ht="12.1" outlineLevel="0" r="19">
      <c r="A19" s="39" t="n">
        <v>46178</v>
      </c>
      <c r="B19" s="16" t="s">
        <v>240</v>
      </c>
      <c r="C19" s="16" t="s">
        <v>81</v>
      </c>
      <c r="D19" s="16" t="s">
        <v>82</v>
      </c>
      <c r="E19" s="6" t="n">
        <v>1000</v>
      </c>
      <c r="F19" s="7" t="n">
        <v>7</v>
      </c>
      <c r="G19" s="6" t="n">
        <v>16.64</v>
      </c>
      <c r="H19" s="6" t="n">
        <v>15</v>
      </c>
      <c r="I19" s="6" t="n">
        <v>116.48</v>
      </c>
      <c r="J19" s="6" t="n">
        <v>101.48</v>
      </c>
    </row>
    <row collapsed="false" customFormat="false" customHeight="false" hidden="false" ht="12.1" outlineLevel="0" r="20">
      <c r="A20" s="39" t="n">
        <v>46200</v>
      </c>
      <c r="B20" s="16" t="s">
        <v>240</v>
      </c>
      <c r="C20" s="16" t="s">
        <v>86</v>
      </c>
      <c r="D20" s="16" t="s">
        <v>87</v>
      </c>
      <c r="E20" s="6" t="n">
        <v>1000</v>
      </c>
      <c r="F20" s="7" t="n">
        <v>5</v>
      </c>
      <c r="G20" s="6" t="n">
        <v>18.08</v>
      </c>
      <c r="H20" s="6" t="n">
        <v>12</v>
      </c>
      <c r="I20" s="6" t="n">
        <v>90.4</v>
      </c>
      <c r="J20" s="6" t="n">
        <v>78.4</v>
      </c>
    </row>
    <row collapsed="false" customFormat="false" customHeight="false" hidden="false" ht="12.1" outlineLevel="0" r="21">
      <c r="A21" s="39" t="n">
        <v>46206</v>
      </c>
      <c r="B21" s="16" t="s">
        <v>213</v>
      </c>
      <c r="C21" s="16" t="s">
        <v>71</v>
      </c>
      <c r="D21" s="16" t="s">
        <v>72</v>
      </c>
      <c r="E21" s="6" t="n">
        <v>1000</v>
      </c>
      <c r="F21" s="7" t="n">
        <v>10</v>
      </c>
      <c r="G21" s="6" t="n">
        <v>17.67</v>
      </c>
      <c r="H21" s="6" t="n">
        <v>2</v>
      </c>
      <c r="I21" s="6" t="n">
        <v>176.7</v>
      </c>
      <c r="J21" s="6" t="n">
        <v>153.7</v>
      </c>
    </row>
    <row collapsed="false" customFormat="false" customHeight="false" hidden="false" ht="12.1" outlineLevel="0" r="22">
      <c r="A22" s="39" t="n">
        <v>46208</v>
      </c>
      <c r="B22" s="16" t="s">
        <v>240</v>
      </c>
      <c r="C22" s="16" t="s">
        <v>81</v>
      </c>
      <c r="D22" s="16" t="s">
        <v>82</v>
      </c>
      <c r="E22" s="6" t="n">
        <v>1000</v>
      </c>
      <c r="F22" s="7" t="n">
        <v>7</v>
      </c>
      <c r="G22" s="6" t="n">
        <v>16.64</v>
      </c>
      <c r="H22" s="6" t="n">
        <v>15</v>
      </c>
      <c r="I22" s="6" t="n">
        <v>116.48</v>
      </c>
      <c r="J22" s="6" t="n">
        <v>101.48</v>
      </c>
    </row>
    <row collapsed="false" customFormat="false" customHeight="false" hidden="false" ht="12.1" outlineLevel="0" r="23">
      <c r="A23" s="39" t="n">
        <v>46230</v>
      </c>
      <c r="B23" s="16" t="s">
        <v>240</v>
      </c>
      <c r="C23" s="16" t="s">
        <v>86</v>
      </c>
      <c r="D23" s="16" t="s">
        <v>87</v>
      </c>
      <c r="E23" s="6" t="n">
        <v>1000</v>
      </c>
      <c r="F23" s="7" t="n">
        <v>5</v>
      </c>
      <c r="G23" s="6" t="n">
        <v>18.08</v>
      </c>
      <c r="H23" s="6" t="n">
        <v>12</v>
      </c>
      <c r="I23" s="6" t="n">
        <v>90.4</v>
      </c>
      <c r="J23" s="6" t="n">
        <v>78.4</v>
      </c>
    </row>
    <row collapsed="false" customFormat="false" customHeight="false" hidden="false" ht="12.1" outlineLevel="0" r="24">
      <c r="A24" s="39" t="n">
        <v>46236</v>
      </c>
      <c r="B24" s="16" t="s">
        <v>213</v>
      </c>
      <c r="C24" s="16" t="s">
        <v>71</v>
      </c>
      <c r="D24" s="16" t="s">
        <v>72</v>
      </c>
      <c r="E24" s="6" t="n">
        <v>1000</v>
      </c>
      <c r="F24" s="7" t="n">
        <v>10</v>
      </c>
      <c r="G24" s="6" t="n">
        <v>17.67</v>
      </c>
      <c r="H24" s="6" t="n">
        <v>2</v>
      </c>
      <c r="I24" s="6" t="n">
        <v>176.7</v>
      </c>
      <c r="J24" s="6" t="n">
        <v>153.7</v>
      </c>
    </row>
    <row collapsed="false" customFormat="false" customHeight="false" hidden="false" ht="12.1" outlineLevel="0" r="25">
      <c r="A25" s="39" t="n">
        <v>46238</v>
      </c>
      <c r="B25" s="16" t="s">
        <v>240</v>
      </c>
      <c r="C25" s="16" t="s">
        <v>81</v>
      </c>
      <c r="D25" s="16" t="s">
        <v>82</v>
      </c>
      <c r="E25" s="6" t="n">
        <v>1000</v>
      </c>
      <c r="F25" s="7" t="n">
        <v>7</v>
      </c>
      <c r="G25" s="6" t="n">
        <v>16.64</v>
      </c>
      <c r="H25" s="6" t="n">
        <v>15</v>
      </c>
      <c r="I25" s="6" t="n">
        <v>116.48</v>
      </c>
      <c r="J25" s="6" t="n">
        <v>101.48</v>
      </c>
    </row>
    <row collapsed="false" customFormat="false" customHeight="false" hidden="false" ht="12.1" outlineLevel="0" r="26">
      <c r="A26" s="39" t="n">
        <v>46239</v>
      </c>
      <c r="B26" s="16" t="s">
        <v>240</v>
      </c>
      <c r="C26" s="16" t="s">
        <v>90</v>
      </c>
      <c r="D26" s="16" t="s">
        <v>91</v>
      </c>
      <c r="E26" s="6" t="n">
        <v>1000</v>
      </c>
      <c r="F26" s="7" t="n">
        <v>5</v>
      </c>
      <c r="G26" s="6" t="n">
        <v>31.12</v>
      </c>
      <c r="H26" s="6" t="n">
        <v>20</v>
      </c>
      <c r="I26" s="6" t="n">
        <v>155.6</v>
      </c>
      <c r="J26" s="6" t="n">
        <v>135.6</v>
      </c>
    </row>
    <row collapsed="false" customFormat="false" customHeight="false" hidden="false" ht="12.1" outlineLevel="0" r="27">
      <c r="A27" s="39" t="n">
        <v>46245</v>
      </c>
      <c r="B27" s="16" t="s">
        <v>213</v>
      </c>
      <c r="C27" s="16" t="s">
        <v>106</v>
      </c>
      <c r="D27" s="16" t="s">
        <v>107</v>
      </c>
      <c r="E27" s="6" t="n">
        <v>1000</v>
      </c>
      <c r="F27" s="7" t="n">
        <v>1</v>
      </c>
      <c r="G27" s="6" t="n">
        <v>34.9</v>
      </c>
      <c r="H27" s="6" t="n">
        <v>5</v>
      </c>
      <c r="I27" s="6" t="n">
        <v>34.9</v>
      </c>
      <c r="J27" s="6" t="n">
        <v>29.9</v>
      </c>
    </row>
    <row collapsed="false" customFormat="false" customHeight="false" hidden="false" ht="12.1" outlineLevel="0" r="28">
      <c r="A28" s="39"/>
      <c r="B28" s="16"/>
      <c r="C28" s="16"/>
      <c r="D28" s="16"/>
      <c r="E28" s="6"/>
      <c r="F28" s="7"/>
      <c r="G28" s="6"/>
      <c r="H28" s="6"/>
      <c r="I28" s="6"/>
      <c r="J28" s="6"/>
    </row>
    <row collapsed="false" customFormat="false" customHeight="false" hidden="false" ht="12.1" outlineLevel="0" r="29">
      <c r="A29" s="39" t="n">
        <v>46260</v>
      </c>
      <c r="B29" s="16" t="s">
        <v>240</v>
      </c>
      <c r="C29" s="16" t="s">
        <v>86</v>
      </c>
      <c r="D29" s="16" t="s">
        <v>87</v>
      </c>
      <c r="E29" s="6" t="n">
        <v>1000</v>
      </c>
      <c r="F29" s="7" t="n">
        <v>5</v>
      </c>
      <c r="G29" s="6" t="n">
        <v>18.08</v>
      </c>
      <c r="H29" s="6" t="n">
        <v>12</v>
      </c>
      <c r="I29" s="6" t="n">
        <v>90.4</v>
      </c>
      <c r="J29" s="6" t="n">
        <v>78.4</v>
      </c>
    </row>
    <row collapsed="false" customFormat="false" customHeight="false" hidden="false" ht="12.1" outlineLevel="0" r="30">
      <c r="A30" s="39" t="n">
        <v>46266</v>
      </c>
      <c r="B30" s="16" t="s">
        <v>213</v>
      </c>
      <c r="C30" s="16" t="s">
        <v>71</v>
      </c>
      <c r="D30" s="16" t="s">
        <v>72</v>
      </c>
      <c r="E30" s="6" t="n">
        <v>1000</v>
      </c>
      <c r="F30" s="7" t="n">
        <v>10</v>
      </c>
      <c r="G30" s="6" t="n">
        <v>17.67</v>
      </c>
      <c r="H30" s="6" t="n">
        <v>2</v>
      </c>
      <c r="I30" s="6" t="n">
        <v>176.7</v>
      </c>
      <c r="J30" s="6" t="n">
        <v>153.7</v>
      </c>
    </row>
    <row collapsed="false" customFormat="false" customHeight="false" hidden="false" ht="12.1" outlineLevel="0" r="31">
      <c r="A31" s="39" t="n">
        <v>46268</v>
      </c>
      <c r="B31" s="16" t="s">
        <v>240</v>
      </c>
      <c r="C31" s="16" t="s">
        <v>81</v>
      </c>
      <c r="D31" s="16" t="s">
        <v>82</v>
      </c>
      <c r="E31" s="6" t="n">
        <v>1000</v>
      </c>
      <c r="F31" s="7" t="n">
        <v>7</v>
      </c>
      <c r="G31" s="6" t="n">
        <v>16.64</v>
      </c>
      <c r="H31" s="6" t="n">
        <v>15</v>
      </c>
      <c r="I31" s="6" t="n">
        <v>116.48</v>
      </c>
      <c r="J31" s="6" t="n">
        <v>101.48</v>
      </c>
    </row>
    <row collapsed="false" customFormat="false" customHeight="false" hidden="false" ht="12.1" outlineLevel="0" r="32">
      <c r="A32" s="39" t="n">
        <v>46270</v>
      </c>
      <c r="B32" s="16" t="s">
        <v>240</v>
      </c>
      <c r="C32" s="16" t="s">
        <v>90</v>
      </c>
      <c r="D32" s="16" t="s">
        <v>91</v>
      </c>
      <c r="E32" s="6" t="n">
        <v>1000</v>
      </c>
      <c r="F32" s="7" t="n">
        <v>5</v>
      </c>
      <c r="G32" s="6" t="n">
        <v>13.59</v>
      </c>
      <c r="H32" s="6" t="n">
        <v>9</v>
      </c>
      <c r="I32" s="6" t="n">
        <v>67.95</v>
      </c>
      <c r="J32" s="6" t="n">
        <v>58.95</v>
      </c>
    </row>
    <row collapsed="false" customFormat="false" customHeight="false" hidden="false" ht="12.1" outlineLevel="0" r="33">
      <c r="A33" s="39" t="n">
        <v>46290</v>
      </c>
      <c r="B33" s="16" t="s">
        <v>240</v>
      </c>
      <c r="C33" s="16" t="s">
        <v>86</v>
      </c>
      <c r="D33" s="16" t="s">
        <v>87</v>
      </c>
      <c r="E33" s="6" t="n">
        <v>1000</v>
      </c>
      <c r="F33" s="7" t="n">
        <v>5</v>
      </c>
      <c r="G33" s="6" t="n">
        <v>18.08</v>
      </c>
      <c r="H33" s="6" t="n">
        <v>12</v>
      </c>
      <c r="I33" s="6" t="n">
        <v>90.4</v>
      </c>
      <c r="J33" s="6" t="n">
        <v>78.4</v>
      </c>
    </row>
    <row collapsed="false" customFormat="false" customHeight="false" hidden="false" ht="12.1" outlineLevel="0" r="34">
      <c r="A34" s="39" t="n">
        <v>46296</v>
      </c>
      <c r="B34" s="16" t="s">
        <v>213</v>
      </c>
      <c r="C34" s="16" t="s">
        <v>71</v>
      </c>
      <c r="D34" s="16" t="s">
        <v>72</v>
      </c>
      <c r="E34" s="6" t="n">
        <v>1000</v>
      </c>
      <c r="F34" s="7" t="n">
        <v>10</v>
      </c>
      <c r="G34" s="6" t="n">
        <v>17.67</v>
      </c>
      <c r="H34" s="6" t="n">
        <v>2</v>
      </c>
      <c r="I34" s="6" t="n">
        <v>176.7</v>
      </c>
      <c r="J34" s="6" t="n">
        <v>153.7</v>
      </c>
    </row>
    <row collapsed="false" customFormat="false" customHeight="false" hidden="false" ht="12.1" outlineLevel="0" r="35">
      <c r="A35" s="39" t="n">
        <v>46298</v>
      </c>
      <c r="B35" s="16" t="s">
        <v>240</v>
      </c>
      <c r="C35" s="16" t="s">
        <v>81</v>
      </c>
      <c r="D35" s="16" t="s">
        <v>82</v>
      </c>
      <c r="E35" s="6" t="n">
        <v>1000</v>
      </c>
      <c r="F35" s="7" t="n">
        <v>7</v>
      </c>
      <c r="G35" s="6" t="n">
        <v>16.64</v>
      </c>
      <c r="H35" s="6" t="n">
        <v>15</v>
      </c>
      <c r="I35" s="6" t="n">
        <v>116.48</v>
      </c>
      <c r="J35" s="6" t="n">
        <v>101.48</v>
      </c>
    </row>
    <row collapsed="false" customFormat="false" customHeight="false" hidden="false" ht="12.1" outlineLevel="0" r="36">
      <c r="A36" s="39" t="n">
        <v>46300</v>
      </c>
      <c r="B36" s="16" t="s">
        <v>240</v>
      </c>
      <c r="C36" s="16" t="s">
        <v>90</v>
      </c>
      <c r="D36" s="16" t="s">
        <v>91</v>
      </c>
      <c r="E36" s="6" t="n">
        <v>1000</v>
      </c>
      <c r="F36" s="7" t="n">
        <v>5</v>
      </c>
      <c r="G36" s="6" t="n">
        <v>13.15</v>
      </c>
      <c r="H36" s="6" t="n">
        <v>9</v>
      </c>
      <c r="I36" s="6" t="n">
        <v>65.75</v>
      </c>
      <c r="J36" s="6" t="n">
        <v>56.75</v>
      </c>
    </row>
    <row collapsed="false" customFormat="false" customHeight="false" hidden="false" ht="12.1" outlineLevel="0" r="37">
      <c r="A37" s="39" t="n">
        <v>46315</v>
      </c>
      <c r="B37" s="16" t="s">
        <v>213</v>
      </c>
      <c r="C37" s="16" t="s">
        <v>76</v>
      </c>
      <c r="D37" s="16" t="s">
        <v>77</v>
      </c>
      <c r="E37" s="6" t="n">
        <v>1000</v>
      </c>
      <c r="F37" s="7" t="n">
        <v>11</v>
      </c>
      <c r="G37" s="6" t="n">
        <v>64.82</v>
      </c>
      <c r="H37" s="6" t="n">
        <v>84</v>
      </c>
      <c r="I37" s="6" t="n">
        <v>713.02</v>
      </c>
      <c r="J37" s="6" t="n">
        <v>621.02</v>
      </c>
    </row>
    <row collapsed="false" customFormat="false" customHeight="false" hidden="false" ht="12.1" outlineLevel="0" r="38">
      <c r="A38" s="39" t="n">
        <v>46315</v>
      </c>
      <c r="B38" s="16" t="s">
        <v>240</v>
      </c>
      <c r="C38" s="16" t="s">
        <v>96</v>
      </c>
      <c r="D38" s="16" t="s">
        <v>97</v>
      </c>
      <c r="E38" s="6" t="n">
        <v>1000</v>
      </c>
      <c r="F38" s="7" t="n">
        <v>2</v>
      </c>
      <c r="G38" s="6" t="n">
        <v>62.33</v>
      </c>
      <c r="H38" s="6" t="n">
        <v>16</v>
      </c>
      <c r="I38" s="6" t="n">
        <v>124.66</v>
      </c>
      <c r="J38" s="6" t="n">
        <v>108.66</v>
      </c>
    </row>
    <row collapsed="false" customFormat="false" customHeight="false" hidden="false" ht="12.1" outlineLevel="0" r="39">
      <c r="A39" s="39" t="n">
        <v>46315</v>
      </c>
      <c r="B39" s="16" t="s">
        <v>240</v>
      </c>
      <c r="C39" s="16" t="s">
        <v>93</v>
      </c>
      <c r="D39" s="16" t="s">
        <v>94</v>
      </c>
      <c r="E39" s="6" t="n">
        <v>1000</v>
      </c>
      <c r="F39" s="7" t="n">
        <v>5</v>
      </c>
      <c r="G39" s="6" t="n">
        <v>64.82</v>
      </c>
      <c r="H39" s="6" t="n">
        <v>42</v>
      </c>
      <c r="I39" s="6" t="n">
        <v>324.1</v>
      </c>
      <c r="J39" s="6" t="n">
        <v>282.1</v>
      </c>
    </row>
    <row collapsed="false" customFormat="false" customHeight="false" hidden="false" ht="12.1" outlineLevel="0" r="40">
      <c r="A40" s="39" t="n">
        <v>46320</v>
      </c>
      <c r="B40" s="16" t="s">
        <v>240</v>
      </c>
      <c r="C40" s="16" t="s">
        <v>86</v>
      </c>
      <c r="D40" s="16" t="s">
        <v>87</v>
      </c>
      <c r="E40" s="6" t="n">
        <v>1000</v>
      </c>
      <c r="F40" s="7" t="n">
        <v>5</v>
      </c>
      <c r="G40" s="6" t="n">
        <v>18.08</v>
      </c>
      <c r="H40" s="6" t="n">
        <v>12</v>
      </c>
      <c r="I40" s="6" t="n">
        <v>90.4</v>
      </c>
      <c r="J40" s="6" t="n">
        <v>78.4</v>
      </c>
    </row>
    <row collapsed="false" customFormat="false" customHeight="false" hidden="false" ht="12.1" outlineLevel="0" r="41">
      <c r="A41" s="39" t="n">
        <v>46326</v>
      </c>
      <c r="B41" s="16" t="s">
        <v>213</v>
      </c>
      <c r="C41" s="16" t="s">
        <v>71</v>
      </c>
      <c r="D41" s="16" t="s">
        <v>72</v>
      </c>
      <c r="E41" s="6" t="n">
        <v>1000</v>
      </c>
      <c r="F41" s="7" t="n">
        <v>10</v>
      </c>
      <c r="G41" s="6" t="n">
        <v>17.67</v>
      </c>
      <c r="H41" s="6" t="n">
        <v>2</v>
      </c>
      <c r="I41" s="6" t="n">
        <v>176.7</v>
      </c>
      <c r="J41" s="6" t="n">
        <v>153.7</v>
      </c>
    </row>
    <row collapsed="false" customFormat="false" customHeight="false" hidden="false" ht="12.1" outlineLevel="0" r="42">
      <c r="A42" s="39" t="n">
        <v>46328</v>
      </c>
      <c r="B42" s="16" t="s">
        <v>240</v>
      </c>
      <c r="C42" s="16" t="s">
        <v>81</v>
      </c>
      <c r="D42" s="16" t="s">
        <v>82</v>
      </c>
      <c r="E42" s="6" t="n">
        <v>1000</v>
      </c>
      <c r="F42" s="7" t="n">
        <v>7</v>
      </c>
      <c r="G42" s="6" t="n">
        <v>16.64</v>
      </c>
      <c r="H42" s="6" t="n">
        <v>15</v>
      </c>
      <c r="I42" s="6" t="n">
        <v>116.48</v>
      </c>
      <c r="J42" s="6" t="n">
        <v>101.48</v>
      </c>
    </row>
    <row collapsed="false" customFormat="false" customHeight="false" hidden="false" ht="12.1" outlineLevel="0" r="43">
      <c r="A43" s="39" t="n">
        <v>46331</v>
      </c>
      <c r="B43" s="16" t="s">
        <v>240</v>
      </c>
      <c r="C43" s="16" t="s">
        <v>90</v>
      </c>
      <c r="D43" s="16" t="s">
        <v>91</v>
      </c>
      <c r="E43" s="6" t="n">
        <v>1000</v>
      </c>
      <c r="F43" s="7" t="n">
        <v>5</v>
      </c>
      <c r="G43" s="6" t="n">
        <v>13.59</v>
      </c>
      <c r="H43" s="6" t="n">
        <v>9</v>
      </c>
      <c r="I43" s="6" t="n">
        <v>67.95</v>
      </c>
      <c r="J43" s="6" t="n">
        <v>58.95</v>
      </c>
    </row>
    <row collapsed="false" customFormat="false" customHeight="false" hidden="false" ht="12.1" outlineLevel="0" r="44">
      <c r="A44" s="39" t="n">
        <v>46350</v>
      </c>
      <c r="B44" s="16" t="s">
        <v>240</v>
      </c>
      <c r="C44" s="16" t="s">
        <v>61</v>
      </c>
      <c r="D44" s="16" t="s">
        <v>63</v>
      </c>
      <c r="E44" s="6" t="n">
        <v>1000</v>
      </c>
      <c r="F44" s="7" t="n">
        <v>15</v>
      </c>
      <c r="G44" s="6" t="n">
        <v>61.08</v>
      </c>
      <c r="H44" s="6" t="n">
        <v>119</v>
      </c>
      <c r="I44" s="6" t="n">
        <v>916.2</v>
      </c>
      <c r="J44" s="6" t="n">
        <v>797.2</v>
      </c>
    </row>
    <row collapsed="false" customFormat="false" customHeight="false" hidden="false" ht="12.1" outlineLevel="0" r="45">
      <c r="A45" s="39" t="n">
        <v>46350</v>
      </c>
      <c r="B45" s="16" t="s">
        <v>240</v>
      </c>
      <c r="C45" s="16" t="s">
        <v>86</v>
      </c>
      <c r="D45" s="16" t="s">
        <v>87</v>
      </c>
      <c r="E45" s="6" t="n">
        <v>1000</v>
      </c>
      <c r="F45" s="7" t="n">
        <v>5</v>
      </c>
      <c r="G45" s="6" t="n">
        <v>18.08</v>
      </c>
      <c r="H45" s="6" t="n">
        <v>12</v>
      </c>
      <c r="I45" s="6" t="n">
        <v>90.4</v>
      </c>
      <c r="J45" s="6" t="n">
        <v>78.4</v>
      </c>
    </row>
    <row collapsed="false" customFormat="false" customHeight="false" hidden="false" ht="12.1" outlineLevel="0" r="46">
      <c r="A46" s="39" t="n">
        <v>46356</v>
      </c>
      <c r="B46" s="16" t="s">
        <v>213</v>
      </c>
      <c r="C46" s="16" t="s">
        <v>71</v>
      </c>
      <c r="D46" s="16" t="s">
        <v>72</v>
      </c>
      <c r="E46" s="6" t="n">
        <v>1000</v>
      </c>
      <c r="F46" s="7" t="n">
        <v>10</v>
      </c>
      <c r="G46" s="6" t="n">
        <v>17.67</v>
      </c>
      <c r="H46" s="6" t="n">
        <v>2</v>
      </c>
      <c r="I46" s="6" t="n">
        <v>176.7</v>
      </c>
      <c r="J46" s="6" t="n">
        <v>153.7</v>
      </c>
    </row>
    <row collapsed="false" customFormat="false" customHeight="false" hidden="false" ht="12.1" outlineLevel="0" r="47">
      <c r="A47" s="39" t="n">
        <v>46357</v>
      </c>
      <c r="B47" s="16" t="s">
        <v>240</v>
      </c>
      <c r="C47" s="16" t="s">
        <v>100</v>
      </c>
      <c r="D47" s="16" t="s">
        <v>101</v>
      </c>
      <c r="E47" s="6" t="n">
        <v>1000</v>
      </c>
      <c r="F47" s="7" t="n">
        <v>2</v>
      </c>
      <c r="G47" s="6" t="n">
        <v>48.87</v>
      </c>
      <c r="H47" s="6" t="n">
        <v>13</v>
      </c>
      <c r="I47" s="6" t="n">
        <v>97.74</v>
      </c>
      <c r="J47" s="6" t="n">
        <v>84.74</v>
      </c>
    </row>
    <row collapsed="false" customFormat="false" customHeight="false" hidden="false" ht="12.1" outlineLevel="0" r="48">
      <c r="A48" s="39" t="n">
        <v>46357</v>
      </c>
      <c r="B48" s="16" t="s">
        <v>240</v>
      </c>
      <c r="C48" s="16" t="s">
        <v>66</v>
      </c>
      <c r="D48" s="16" t="s">
        <v>67</v>
      </c>
      <c r="E48" s="6" t="n">
        <v>1000</v>
      </c>
      <c r="F48" s="7" t="n">
        <v>14</v>
      </c>
      <c r="G48" s="6" t="n">
        <v>61.08</v>
      </c>
      <c r="H48" s="6" t="n">
        <v>111</v>
      </c>
      <c r="I48" s="6" t="n">
        <v>855.12</v>
      </c>
      <c r="J48" s="6" t="n">
        <v>744.12</v>
      </c>
    </row>
    <row collapsed="false" customFormat="false" customHeight="false" hidden="false" ht="12.1" outlineLevel="0" r="49">
      <c r="A49" s="39" t="n">
        <v>46357</v>
      </c>
      <c r="B49" s="16" t="s">
        <v>240</v>
      </c>
      <c r="C49" s="16" t="s">
        <v>103</v>
      </c>
      <c r="D49" s="16" t="s">
        <v>104</v>
      </c>
      <c r="E49" s="6" t="n">
        <v>1000</v>
      </c>
      <c r="F49" s="7" t="n">
        <v>2</v>
      </c>
      <c r="G49" s="6" t="n">
        <v>35.4</v>
      </c>
      <c r="H49" s="6" t="n">
        <v>9</v>
      </c>
      <c r="I49" s="6" t="n">
        <v>70.8</v>
      </c>
      <c r="J49" s="6" t="n">
        <v>61.8</v>
      </c>
    </row>
    <row collapsed="false" customFormat="false" customHeight="false" hidden="false" ht="12.1" outlineLevel="0" r="50">
      <c r="A50" s="39" t="n">
        <v>46358</v>
      </c>
      <c r="B50" s="16" t="s">
        <v>240</v>
      </c>
      <c r="C50" s="16" t="s">
        <v>81</v>
      </c>
      <c r="D50" s="16" t="s">
        <v>82</v>
      </c>
      <c r="E50" s="6" t="n">
        <v>1000</v>
      </c>
      <c r="F50" s="7" t="n">
        <v>7</v>
      </c>
      <c r="G50" s="6" t="n">
        <v>16.64</v>
      </c>
      <c r="H50" s="6" t="n">
        <v>15</v>
      </c>
      <c r="I50" s="6" t="n">
        <v>116.48</v>
      </c>
      <c r="J50" s="6" t="n">
        <v>101.48</v>
      </c>
    </row>
    <row collapsed="false" customFormat="false" customHeight="false" hidden="false" ht="12.1" outlineLevel="0" r="51">
      <c r="A51" s="39" t="n">
        <v>46361</v>
      </c>
      <c r="B51" s="16" t="s">
        <v>240</v>
      </c>
      <c r="C51" s="16" t="s">
        <v>90</v>
      </c>
      <c r="D51" s="16" t="s">
        <v>91</v>
      </c>
      <c r="E51" s="6" t="n">
        <v>1000</v>
      </c>
      <c r="F51" s="7" t="n">
        <v>5</v>
      </c>
      <c r="G51" s="6" t="n">
        <v>13.15</v>
      </c>
      <c r="H51" s="6" t="n">
        <v>9</v>
      </c>
      <c r="I51" s="6" t="n">
        <v>65.75</v>
      </c>
      <c r="J51" s="6" t="n">
        <v>56.75</v>
      </c>
    </row>
    <row collapsed="false" customFormat="false" customHeight="false" hidden="false" ht="12.1" outlineLevel="0" r="52">
      <c r="A52" s="39" t="n">
        <v>46380</v>
      </c>
      <c r="B52" s="16" t="s">
        <v>240</v>
      </c>
      <c r="C52" s="16" t="s">
        <v>86</v>
      </c>
      <c r="D52" s="16" t="s">
        <v>87</v>
      </c>
      <c r="E52" s="6" t="n">
        <v>1000</v>
      </c>
      <c r="F52" s="7" t="n">
        <v>5</v>
      </c>
      <c r="G52" s="6" t="n">
        <v>18.08</v>
      </c>
      <c r="H52" s="6" t="n">
        <v>12</v>
      </c>
      <c r="I52" s="6" t="n">
        <v>90.4</v>
      </c>
      <c r="J52" s="6" t="n">
        <v>78.4</v>
      </c>
    </row>
    <row collapsed="false" customFormat="false" customHeight="false" hidden="false" ht="12.1" outlineLevel="0" r="53">
      <c r="A53" s="39" t="n">
        <v>46386</v>
      </c>
      <c r="B53" s="16" t="s">
        <v>213</v>
      </c>
      <c r="C53" s="16" t="s">
        <v>71</v>
      </c>
      <c r="D53" s="16" t="s">
        <v>72</v>
      </c>
      <c r="E53" s="6" t="n">
        <v>1000</v>
      </c>
      <c r="F53" s="7" t="n">
        <v>10</v>
      </c>
      <c r="G53" s="6" t="n">
        <v>17.67</v>
      </c>
      <c r="H53" s="6" t="n">
        <v>2</v>
      </c>
      <c r="I53" s="6" t="n">
        <v>176.7</v>
      </c>
      <c r="J53" s="6" t="n">
        <v>153.7</v>
      </c>
    </row>
    <row collapsed="false" customFormat="false" customHeight="false" hidden="false" ht="12.1" outlineLevel="0" r="54">
      <c r="A54" s="39" t="n">
        <v>46388</v>
      </c>
      <c r="B54" s="16" t="s">
        <v>240</v>
      </c>
      <c r="C54" s="16" t="s">
        <v>81</v>
      </c>
      <c r="D54" s="16" t="s">
        <v>82</v>
      </c>
      <c r="E54" s="6" t="n">
        <v>1000</v>
      </c>
      <c r="F54" s="7" t="n">
        <v>7</v>
      </c>
      <c r="G54" s="6" t="n">
        <v>16.64</v>
      </c>
      <c r="H54" s="6" t="n">
        <v>15</v>
      </c>
      <c r="I54" s="6" t="n">
        <v>116.48</v>
      </c>
      <c r="J54" s="6" t="n">
        <v>101.48</v>
      </c>
    </row>
    <row collapsed="false" customFormat="false" customHeight="false" hidden="false" ht="12.1" outlineLevel="0" r="55">
      <c r="A55" s="39" t="n">
        <v>46392</v>
      </c>
      <c r="B55" s="16" t="s">
        <v>240</v>
      </c>
      <c r="C55" s="16" t="s">
        <v>90</v>
      </c>
      <c r="D55" s="16" t="s">
        <v>91</v>
      </c>
      <c r="E55" s="6" t="n">
        <v>1000</v>
      </c>
      <c r="F55" s="7" t="n">
        <v>5</v>
      </c>
      <c r="G55" s="6" t="n">
        <v>13.59</v>
      </c>
      <c r="H55" s="6" t="n">
        <v>9</v>
      </c>
      <c r="I55" s="6" t="n">
        <v>67.95</v>
      </c>
      <c r="J55" s="6" t="n">
        <v>58.95</v>
      </c>
    </row>
    <row collapsed="false" customFormat="false" customHeight="false" hidden="false" ht="12.1" outlineLevel="0" r="56">
      <c r="A56" s="39" t="n">
        <v>46410</v>
      </c>
      <c r="B56" s="16" t="s">
        <v>240</v>
      </c>
      <c r="C56" s="16" t="s">
        <v>86</v>
      </c>
      <c r="D56" s="16" t="s">
        <v>87</v>
      </c>
      <c r="E56" s="6" t="n">
        <v>1000</v>
      </c>
      <c r="F56" s="7" t="n">
        <v>5</v>
      </c>
      <c r="G56" s="6" t="n">
        <v>18.08</v>
      </c>
      <c r="H56" s="6" t="n">
        <v>12</v>
      </c>
      <c r="I56" s="6" t="n">
        <v>90.4</v>
      </c>
      <c r="J56" s="6" t="n">
        <v>78.4</v>
      </c>
    </row>
    <row collapsed="false" customFormat="false" customHeight="false" hidden="false" ht="12.1" outlineLevel="0" r="57">
      <c r="A57" s="39" t="n">
        <v>46416</v>
      </c>
      <c r="B57" s="16" t="s">
        <v>213</v>
      </c>
      <c r="C57" s="16" t="s">
        <v>71</v>
      </c>
      <c r="D57" s="16" t="s">
        <v>72</v>
      </c>
      <c r="E57" s="6" t="n">
        <v>1000</v>
      </c>
      <c r="F57" s="7" t="n">
        <v>10</v>
      </c>
      <c r="G57" s="6" t="n">
        <v>17.67</v>
      </c>
      <c r="H57" s="6" t="n">
        <v>2</v>
      </c>
      <c r="I57" s="6" t="n">
        <v>176.7</v>
      </c>
      <c r="J57" s="6" t="n">
        <v>153.7</v>
      </c>
    </row>
    <row collapsed="false" customFormat="false" customHeight="false" hidden="false" ht="12.1" outlineLevel="0" r="58">
      <c r="A58" s="39" t="n">
        <v>46418</v>
      </c>
      <c r="B58" s="16" t="s">
        <v>240</v>
      </c>
      <c r="C58" s="16" t="s">
        <v>81</v>
      </c>
      <c r="D58" s="16" t="s">
        <v>82</v>
      </c>
      <c r="E58" s="6" t="n">
        <v>1000</v>
      </c>
      <c r="F58" s="7" t="n">
        <v>7</v>
      </c>
      <c r="G58" s="6" t="n">
        <v>16.64</v>
      </c>
      <c r="H58" s="6" t="n">
        <v>15</v>
      </c>
      <c r="I58" s="6" t="n">
        <v>116.48</v>
      </c>
      <c r="J58" s="6" t="n">
        <v>101.48</v>
      </c>
    </row>
    <row collapsed="false" customFormat="false" customHeight="false" hidden="false" ht="12.1" outlineLevel="0" r="59">
      <c r="A59" s="39" t="n">
        <v>46423</v>
      </c>
      <c r="B59" s="16" t="s">
        <v>240</v>
      </c>
      <c r="C59" s="16" t="s">
        <v>90</v>
      </c>
      <c r="D59" s="16" t="s">
        <v>91</v>
      </c>
      <c r="E59" s="6" t="n">
        <v>1000</v>
      </c>
      <c r="F59" s="7" t="n">
        <v>5</v>
      </c>
      <c r="G59" s="6" t="n">
        <v>13.59</v>
      </c>
      <c r="H59" s="6" t="n">
        <v>9</v>
      </c>
      <c r="I59" s="6" t="n">
        <v>67.95</v>
      </c>
      <c r="J59" s="6" t="n">
        <v>58.95</v>
      </c>
    </row>
    <row collapsed="false" customFormat="false" customHeight="false" hidden="false" ht="12.1" outlineLevel="0" r="60">
      <c r="A60" s="39" t="n">
        <v>46427</v>
      </c>
      <c r="B60" s="16" t="s">
        <v>213</v>
      </c>
      <c r="C60" s="16" t="s">
        <v>106</v>
      </c>
      <c r="D60" s="16" t="s">
        <v>107</v>
      </c>
      <c r="E60" s="6" t="n">
        <v>1000</v>
      </c>
      <c r="F60" s="7" t="n">
        <v>1</v>
      </c>
      <c r="G60" s="6" t="n">
        <v>34.9</v>
      </c>
      <c r="H60" s="6" t="n">
        <v>5</v>
      </c>
      <c r="I60" s="6" t="n">
        <v>34.9</v>
      </c>
      <c r="J60" s="6" t="n">
        <v>29.9</v>
      </c>
    </row>
    <row collapsed="false" customFormat="false" customHeight="false" hidden="false" ht="12.1" outlineLevel="0" r="61">
      <c r="A61" s="39" t="n">
        <v>46440</v>
      </c>
      <c r="B61" s="16" t="s">
        <v>240</v>
      </c>
      <c r="C61" s="16" t="s">
        <v>86</v>
      </c>
      <c r="D61" s="16" t="s">
        <v>87</v>
      </c>
      <c r="E61" s="6" t="n">
        <v>1000</v>
      </c>
      <c r="F61" s="7" t="n">
        <v>5</v>
      </c>
      <c r="G61" s="6" t="n">
        <v>18.08</v>
      </c>
      <c r="H61" s="6" t="n">
        <v>12</v>
      </c>
      <c r="I61" s="6" t="n">
        <v>90.4</v>
      </c>
      <c r="J61" s="6" t="n">
        <v>78.4</v>
      </c>
    </row>
    <row collapsed="false" customFormat="false" customHeight="false" hidden="false" ht="12.1" outlineLevel="0" r="62">
      <c r="A62" s="39" t="n">
        <v>46446</v>
      </c>
      <c r="B62" s="16" t="s">
        <v>213</v>
      </c>
      <c r="C62" s="16" t="s">
        <v>71</v>
      </c>
      <c r="D62" s="16" t="s">
        <v>72</v>
      </c>
      <c r="E62" s="6" t="n">
        <v>1000</v>
      </c>
      <c r="F62" s="7" t="n">
        <v>10</v>
      </c>
      <c r="G62" s="6" t="n">
        <v>17.67</v>
      </c>
      <c r="H62" s="6" t="n">
        <v>2</v>
      </c>
      <c r="I62" s="6" t="n">
        <v>176.7</v>
      </c>
      <c r="J62" s="6" t="n">
        <v>153.7</v>
      </c>
    </row>
    <row collapsed="false" customFormat="false" customHeight="false" hidden="false" ht="12.1" outlineLevel="0" r="63">
      <c r="A63" s="39" t="n">
        <v>46448</v>
      </c>
      <c r="B63" s="16" t="s">
        <v>240</v>
      </c>
      <c r="C63" s="16" t="s">
        <v>81</v>
      </c>
      <c r="D63" s="16" t="s">
        <v>82</v>
      </c>
      <c r="E63" s="6" t="n">
        <v>1000</v>
      </c>
      <c r="F63" s="7" t="n">
        <v>7</v>
      </c>
      <c r="G63" s="6" t="n">
        <v>16.64</v>
      </c>
      <c r="H63" s="6" t="n">
        <v>15</v>
      </c>
      <c r="I63" s="6" t="n">
        <v>116.48</v>
      </c>
      <c r="J63" s="6" t="n">
        <v>101.48</v>
      </c>
    </row>
    <row collapsed="false" customFormat="false" customHeight="false" hidden="false" ht="12.1" outlineLevel="0" r="64">
      <c r="A64" s="39" t="n">
        <v>46451</v>
      </c>
      <c r="B64" s="16" t="s">
        <v>240</v>
      </c>
      <c r="C64" s="16" t="s">
        <v>90</v>
      </c>
      <c r="D64" s="16" t="s">
        <v>91</v>
      </c>
      <c r="E64" s="6" t="n">
        <v>1000</v>
      </c>
      <c r="F64" s="7" t="n">
        <v>5</v>
      </c>
      <c r="G64" s="6" t="n">
        <v>12.27</v>
      </c>
      <c r="H64" s="6" t="n">
        <v>8</v>
      </c>
      <c r="I64" s="6" t="n">
        <v>61.35</v>
      </c>
      <c r="J64" s="6" t="n">
        <v>53.35</v>
      </c>
    </row>
    <row collapsed="false" customFormat="false" customHeight="false" hidden="false" ht="12.1" outlineLevel="0" r="65">
      <c r="A65" s="39" t="n">
        <v>46470</v>
      </c>
      <c r="B65" s="16" t="s">
        <v>240</v>
      </c>
      <c r="C65" s="16" t="s">
        <v>86</v>
      </c>
      <c r="D65" s="16" t="s">
        <v>87</v>
      </c>
      <c r="E65" s="6" t="n">
        <v>1000</v>
      </c>
      <c r="F65" s="7" t="n">
        <v>5</v>
      </c>
      <c r="G65" s="6" t="n">
        <v>18.08</v>
      </c>
      <c r="H65" s="6" t="n">
        <v>12</v>
      </c>
      <c r="I65" s="6" t="n">
        <v>90.4</v>
      </c>
      <c r="J65" s="6" t="n">
        <v>78.4</v>
      </c>
    </row>
    <row collapsed="false" customFormat="false" customHeight="false" hidden="false" ht="12.1" outlineLevel="0" r="66">
      <c r="A66" s="39" t="n">
        <v>46476</v>
      </c>
      <c r="B66" s="16" t="s">
        <v>213</v>
      </c>
      <c r="C66" s="16" t="s">
        <v>71</v>
      </c>
      <c r="D66" s="16" t="s">
        <v>72</v>
      </c>
      <c r="E66" s="6" t="n">
        <v>1000</v>
      </c>
      <c r="F66" s="7" t="n">
        <v>10</v>
      </c>
      <c r="G66" s="6" t="n">
        <v>17.67</v>
      </c>
      <c r="H66" s="6" t="n">
        <v>2</v>
      </c>
      <c r="I66" s="6" t="n">
        <v>176.7</v>
      </c>
      <c r="J66" s="6" t="n">
        <v>153.7</v>
      </c>
    </row>
    <row collapsed="false" customFormat="false" customHeight="false" hidden="false" ht="12.1" outlineLevel="0" r="67">
      <c r="A67" s="39" t="n">
        <v>46478</v>
      </c>
      <c r="B67" s="16" t="s">
        <v>240</v>
      </c>
      <c r="C67" s="16" t="s">
        <v>81</v>
      </c>
      <c r="D67" s="16" t="s">
        <v>82</v>
      </c>
      <c r="E67" s="6" t="n">
        <v>1000</v>
      </c>
      <c r="F67" s="7" t="n">
        <v>7</v>
      </c>
      <c r="G67" s="6" t="n">
        <v>16.64</v>
      </c>
      <c r="H67" s="6" t="n">
        <v>15</v>
      </c>
      <c r="I67" s="6" t="n">
        <v>116.48</v>
      </c>
      <c r="J67" s="6" t="n">
        <v>101.48</v>
      </c>
    </row>
    <row collapsed="false" customFormat="false" customHeight="false" hidden="false" ht="12.1" outlineLevel="0" r="68">
      <c r="A68" s="39" t="n">
        <v>46482</v>
      </c>
      <c r="B68" s="16" t="s">
        <v>240</v>
      </c>
      <c r="C68" s="16" t="s">
        <v>90</v>
      </c>
      <c r="D68" s="16" t="s">
        <v>91</v>
      </c>
      <c r="E68" s="6" t="n">
        <v>1000</v>
      </c>
      <c r="F68" s="7" t="n">
        <v>5</v>
      </c>
      <c r="G68" s="6" t="n">
        <v>13.59</v>
      </c>
      <c r="H68" s="6" t="n">
        <v>9</v>
      </c>
      <c r="I68" s="6" t="n">
        <v>67.95</v>
      </c>
      <c r="J68" s="6" t="n">
        <v>58.95</v>
      </c>
    </row>
    <row collapsed="false" customFormat="false" customHeight="false" hidden="false" ht="12.1" outlineLevel="0" r="69">
      <c r="A69" s="39" t="n">
        <v>46497</v>
      </c>
      <c r="B69" s="16" t="s">
        <v>213</v>
      </c>
      <c r="C69" s="16" t="s">
        <v>76</v>
      </c>
      <c r="D69" s="16" t="s">
        <v>77</v>
      </c>
      <c r="E69" s="6" t="n">
        <v>1000</v>
      </c>
      <c r="F69" s="7" t="n">
        <v>11</v>
      </c>
      <c r="G69" s="6" t="n">
        <v>64.82</v>
      </c>
      <c r="H69" s="6" t="n">
        <v>84</v>
      </c>
      <c r="I69" s="6" t="n">
        <v>713.02</v>
      </c>
      <c r="J69" s="6" t="n">
        <v>621.02</v>
      </c>
    </row>
    <row collapsed="false" customFormat="false" customHeight="false" hidden="false" ht="12.1" outlineLevel="0" r="70">
      <c r="A70" s="39" t="n">
        <v>46497</v>
      </c>
      <c r="B70" s="16" t="s">
        <v>240</v>
      </c>
      <c r="C70" s="16" t="s">
        <v>96</v>
      </c>
      <c r="D70" s="16" t="s">
        <v>97</v>
      </c>
      <c r="E70" s="6" t="n">
        <v>1000</v>
      </c>
      <c r="F70" s="7" t="n">
        <v>2</v>
      </c>
      <c r="G70" s="6" t="n">
        <v>62.33</v>
      </c>
      <c r="H70" s="6" t="n">
        <v>16</v>
      </c>
      <c r="I70" s="6" t="n">
        <v>124.66</v>
      </c>
      <c r="J70" s="6" t="n">
        <v>108.66</v>
      </c>
    </row>
    <row collapsed="false" customFormat="false" customHeight="false" hidden="false" ht="12.1" outlineLevel="0" r="71">
      <c r="A71" s="39" t="n">
        <v>46497</v>
      </c>
      <c r="B71" s="16" t="s">
        <v>240</v>
      </c>
      <c r="C71" s="16" t="s">
        <v>93</v>
      </c>
      <c r="D71" s="16" t="s">
        <v>94</v>
      </c>
      <c r="E71" s="6" t="n">
        <v>1000</v>
      </c>
      <c r="F71" s="7" t="n">
        <v>5</v>
      </c>
      <c r="G71" s="6" t="n">
        <v>64.82</v>
      </c>
      <c r="H71" s="6" t="n">
        <v>42</v>
      </c>
      <c r="I71" s="6" t="n">
        <v>324.1</v>
      </c>
      <c r="J71" s="6" t="n">
        <v>282.1</v>
      </c>
    </row>
    <row collapsed="false" customFormat="false" customHeight="false" hidden="false" ht="12.1" outlineLevel="0" r="72">
      <c r="A72" s="39" t="n">
        <v>46500</v>
      </c>
      <c r="B72" s="16" t="s">
        <v>240</v>
      </c>
      <c r="C72" s="16" t="s">
        <v>86</v>
      </c>
      <c r="D72" s="16" t="s">
        <v>87</v>
      </c>
      <c r="E72" s="6" t="n">
        <v>1000</v>
      </c>
      <c r="F72" s="7" t="n">
        <v>5</v>
      </c>
      <c r="G72" s="6" t="n">
        <v>18.08</v>
      </c>
      <c r="H72" s="6" t="n">
        <v>12</v>
      </c>
      <c r="I72" s="6" t="n">
        <v>90.4</v>
      </c>
      <c r="J72" s="6" t="n">
        <v>78.4</v>
      </c>
    </row>
    <row collapsed="false" customFormat="false" customHeight="false" hidden="false" ht="12.1" outlineLevel="0" r="73">
      <c r="A73" s="39" t="n">
        <v>46506</v>
      </c>
      <c r="B73" s="16" t="s">
        <v>213</v>
      </c>
      <c r="C73" s="16" t="s">
        <v>71</v>
      </c>
      <c r="D73" s="16" t="s">
        <v>72</v>
      </c>
      <c r="E73" s="6" t="n">
        <v>1000</v>
      </c>
      <c r="F73" s="7" t="n">
        <v>10</v>
      </c>
      <c r="G73" s="6" t="n">
        <v>17.67</v>
      </c>
      <c r="H73" s="6" t="n">
        <v>2</v>
      </c>
      <c r="I73" s="6" t="n">
        <v>176.7</v>
      </c>
      <c r="J73" s="6" t="n">
        <v>153.7</v>
      </c>
    </row>
    <row collapsed="false" customFormat="false" customHeight="false" hidden="false" ht="12.1" outlineLevel="0" r="74">
      <c r="A74" s="39" t="n">
        <v>46508</v>
      </c>
      <c r="B74" s="16" t="s">
        <v>240</v>
      </c>
      <c r="C74" s="16" t="s">
        <v>81</v>
      </c>
      <c r="D74" s="16" t="s">
        <v>82</v>
      </c>
      <c r="E74" s="6" t="n">
        <v>1000</v>
      </c>
      <c r="F74" s="7" t="n">
        <v>7</v>
      </c>
      <c r="G74" s="6" t="n">
        <v>16.64</v>
      </c>
      <c r="H74" s="6" t="n">
        <v>15</v>
      </c>
      <c r="I74" s="6" t="n">
        <v>116.48</v>
      </c>
      <c r="J74" s="6" t="n">
        <v>101.48</v>
      </c>
    </row>
    <row collapsed="false" customFormat="false" customHeight="false" hidden="false" ht="12.1" outlineLevel="0" r="75">
      <c r="A75" s="39" t="n">
        <v>46512</v>
      </c>
      <c r="B75" s="16" t="s">
        <v>240</v>
      </c>
      <c r="C75" s="16" t="s">
        <v>90</v>
      </c>
      <c r="D75" s="16" t="s">
        <v>91</v>
      </c>
      <c r="E75" s="6" t="n">
        <v>1000</v>
      </c>
      <c r="F75" s="7" t="n">
        <v>5</v>
      </c>
      <c r="G75" s="6" t="n">
        <v>13.15</v>
      </c>
      <c r="H75" s="6" t="n">
        <v>9</v>
      </c>
      <c r="I75" s="6" t="n">
        <v>65.75</v>
      </c>
      <c r="J75" s="6" t="n">
        <v>56.75</v>
      </c>
    </row>
    <row collapsed="false" customFormat="false" customHeight="false" hidden="false" ht="12.1" outlineLevel="0" r="76">
      <c r="A76" s="39" t="n">
        <v>46530</v>
      </c>
      <c r="B76" s="16" t="s">
        <v>240</v>
      </c>
      <c r="C76" s="16" t="s">
        <v>86</v>
      </c>
      <c r="D76" s="16" t="s">
        <v>87</v>
      </c>
      <c r="E76" s="6" t="n">
        <v>1000</v>
      </c>
      <c r="F76" s="7" t="n">
        <v>5</v>
      </c>
      <c r="G76" s="6" t="n">
        <v>18.08</v>
      </c>
      <c r="H76" s="6" t="n">
        <v>12</v>
      </c>
      <c r="I76" s="6" t="n">
        <v>90.4</v>
      </c>
      <c r="J76" s="6" t="n">
        <v>78.4</v>
      </c>
    </row>
    <row collapsed="false" customFormat="false" customHeight="false" hidden="false" ht="12.1" outlineLevel="0" r="77">
      <c r="A77" s="39" t="n">
        <v>46532</v>
      </c>
      <c r="B77" s="16" t="s">
        <v>240</v>
      </c>
      <c r="C77" s="16" t="s">
        <v>61</v>
      </c>
      <c r="D77" s="16" t="s">
        <v>63</v>
      </c>
      <c r="E77" s="6" t="n">
        <v>1000</v>
      </c>
      <c r="F77" s="7" t="n">
        <v>15</v>
      </c>
      <c r="G77" s="6" t="n">
        <v>61.08</v>
      </c>
      <c r="H77" s="6" t="n">
        <v>119</v>
      </c>
      <c r="I77" s="6" t="n">
        <v>916.2</v>
      </c>
      <c r="J77" s="6" t="n">
        <v>797.2</v>
      </c>
    </row>
    <row collapsed="false" customFormat="false" customHeight="false" hidden="false" ht="12.1" outlineLevel="0" r="78">
      <c r="A78" s="39" t="n">
        <v>46536</v>
      </c>
      <c r="B78" s="16" t="s">
        <v>213</v>
      </c>
      <c r="C78" s="16" t="s">
        <v>71</v>
      </c>
      <c r="D78" s="16" t="s">
        <v>72</v>
      </c>
      <c r="E78" s="6" t="n">
        <v>1000</v>
      </c>
      <c r="F78" s="7" t="n">
        <v>10</v>
      </c>
      <c r="G78" s="6" t="n">
        <v>17.67</v>
      </c>
      <c r="H78" s="6" t="n">
        <v>2</v>
      </c>
      <c r="I78" s="6" t="n">
        <v>176.7</v>
      </c>
      <c r="J78" s="6" t="n">
        <v>153.7</v>
      </c>
    </row>
    <row collapsed="false" customFormat="false" customHeight="false" hidden="false" ht="12.1" outlineLevel="0" r="79">
      <c r="A79" s="39" t="n">
        <v>46538</v>
      </c>
      <c r="B79" s="16" t="s">
        <v>240</v>
      </c>
      <c r="C79" s="16" t="s">
        <v>81</v>
      </c>
      <c r="D79" s="16" t="s">
        <v>82</v>
      </c>
      <c r="E79" s="6" t="n">
        <v>1000</v>
      </c>
      <c r="F79" s="7" t="n">
        <v>7</v>
      </c>
      <c r="G79" s="6" t="n">
        <v>16.64</v>
      </c>
      <c r="H79" s="6" t="n">
        <v>15</v>
      </c>
      <c r="I79" s="6" t="n">
        <v>116.48</v>
      </c>
      <c r="J79" s="6" t="n">
        <v>101.48</v>
      </c>
    </row>
    <row collapsed="false" customFormat="false" customHeight="false" hidden="false" ht="12.1" outlineLevel="0" r="80">
      <c r="A80" s="39" t="n">
        <v>46539</v>
      </c>
      <c r="B80" s="16" t="s">
        <v>240</v>
      </c>
      <c r="C80" s="16" t="s">
        <v>100</v>
      </c>
      <c r="D80" s="16" t="s">
        <v>101</v>
      </c>
      <c r="E80" s="6" t="n">
        <v>1000</v>
      </c>
      <c r="F80" s="7" t="n">
        <v>2</v>
      </c>
      <c r="G80" s="6" t="n">
        <v>48.87</v>
      </c>
      <c r="H80" s="6" t="n">
        <v>13</v>
      </c>
      <c r="I80" s="6" t="n">
        <v>97.74</v>
      </c>
      <c r="J80" s="6" t="n">
        <v>84.74</v>
      </c>
    </row>
    <row collapsed="false" customFormat="false" customHeight="false" hidden="false" ht="12.1" outlineLevel="0" r="81">
      <c r="A81" s="39" t="n">
        <v>46539</v>
      </c>
      <c r="B81" s="16" t="s">
        <v>240</v>
      </c>
      <c r="C81" s="16" t="s">
        <v>66</v>
      </c>
      <c r="D81" s="16" t="s">
        <v>67</v>
      </c>
      <c r="E81" s="6" t="n">
        <v>1000</v>
      </c>
      <c r="F81" s="7" t="n">
        <v>14</v>
      </c>
      <c r="G81" s="6" t="n">
        <v>61.08</v>
      </c>
      <c r="H81" s="6" t="n">
        <v>111</v>
      </c>
      <c r="I81" s="6" t="n">
        <v>855.12</v>
      </c>
      <c r="J81" s="6" t="n">
        <v>744.12</v>
      </c>
    </row>
    <row collapsed="false" customFormat="false" customHeight="false" hidden="false" ht="12.1" outlineLevel="0" r="82">
      <c r="A82" s="39" t="n">
        <v>46539</v>
      </c>
      <c r="B82" s="16" t="s">
        <v>240</v>
      </c>
      <c r="C82" s="16" t="s">
        <v>103</v>
      </c>
      <c r="D82" s="16" t="s">
        <v>104</v>
      </c>
      <c r="E82" s="6" t="n">
        <v>1000</v>
      </c>
      <c r="F82" s="7" t="n">
        <v>2</v>
      </c>
      <c r="G82" s="6" t="n">
        <v>35.4</v>
      </c>
      <c r="H82" s="6" t="n">
        <v>9</v>
      </c>
      <c r="I82" s="6" t="n">
        <v>70.8</v>
      </c>
      <c r="J82" s="6" t="n">
        <v>61.8</v>
      </c>
    </row>
    <row collapsed="false" customFormat="false" customHeight="false" hidden="false" ht="12.1" outlineLevel="0" r="83">
      <c r="A83" s="39" t="n">
        <v>46543</v>
      </c>
      <c r="B83" s="16" t="s">
        <v>240</v>
      </c>
      <c r="C83" s="16" t="s">
        <v>90</v>
      </c>
      <c r="D83" s="16" t="s">
        <v>91</v>
      </c>
      <c r="E83" s="6" t="n">
        <v>1000</v>
      </c>
      <c r="F83" s="7" t="n">
        <v>5</v>
      </c>
      <c r="G83" s="6" t="n">
        <v>13.59</v>
      </c>
      <c r="H83" s="6" t="n">
        <v>9</v>
      </c>
      <c r="I83" s="6" t="n">
        <v>67.95</v>
      </c>
      <c r="J83" s="6" t="n">
        <v>58.95</v>
      </c>
    </row>
    <row collapsed="false" customFormat="false" customHeight="false" hidden="false" ht="12.1" outlineLevel="0" r="84">
      <c r="A84" s="39" t="n">
        <v>46560</v>
      </c>
      <c r="B84" s="16" t="s">
        <v>240</v>
      </c>
      <c r="C84" s="16" t="s">
        <v>86</v>
      </c>
      <c r="D84" s="16" t="s">
        <v>87</v>
      </c>
      <c r="E84" s="6" t="n">
        <v>1000</v>
      </c>
      <c r="F84" s="7" t="n">
        <v>5</v>
      </c>
      <c r="G84" s="6" t="n">
        <v>18.08</v>
      </c>
      <c r="H84" s="6" t="n">
        <v>12</v>
      </c>
      <c r="I84" s="6" t="n">
        <v>90.4</v>
      </c>
      <c r="J84" s="6" t="n">
        <v>78.4</v>
      </c>
    </row>
    <row collapsed="false" customFormat="false" customHeight="false" hidden="false" ht="12.1" outlineLevel="0" r="85">
      <c r="A85" s="39" t="n">
        <v>46566</v>
      </c>
      <c r="B85" s="16" t="s">
        <v>213</v>
      </c>
      <c r="C85" s="16" t="s">
        <v>71</v>
      </c>
      <c r="D85" s="16" t="s">
        <v>72</v>
      </c>
      <c r="E85" s="6" t="n">
        <v>1000</v>
      </c>
      <c r="F85" s="7" t="n">
        <v>10</v>
      </c>
      <c r="G85" s="6" t="n">
        <v>17.67</v>
      </c>
      <c r="H85" s="6" t="n">
        <v>2</v>
      </c>
      <c r="I85" s="6" t="n">
        <v>176.7</v>
      </c>
      <c r="J85" s="6" t="n">
        <v>153.7</v>
      </c>
    </row>
    <row collapsed="false" customFormat="false" customHeight="false" hidden="false" ht="12.1" outlineLevel="0" r="86">
      <c r="A86" s="39" t="n">
        <v>46568</v>
      </c>
      <c r="B86" s="16" t="s">
        <v>240</v>
      </c>
      <c r="C86" s="16" t="s">
        <v>81</v>
      </c>
      <c r="D86" s="16" t="s">
        <v>82</v>
      </c>
      <c r="E86" s="6" t="n">
        <v>1000</v>
      </c>
      <c r="F86" s="7" t="n">
        <v>7</v>
      </c>
      <c r="G86" s="6" t="n">
        <v>16.64</v>
      </c>
      <c r="H86" s="6" t="n">
        <v>15</v>
      </c>
      <c r="I86" s="6" t="n">
        <v>116.48</v>
      </c>
      <c r="J86" s="6" t="n">
        <v>101.48</v>
      </c>
    </row>
    <row collapsed="false" customFormat="false" customHeight="false" hidden="false" ht="12.1" outlineLevel="0" r="87">
      <c r="A87" s="39" t="n">
        <v>46573</v>
      </c>
      <c r="B87" s="16" t="s">
        <v>240</v>
      </c>
      <c r="C87" s="16" t="s">
        <v>90</v>
      </c>
      <c r="D87" s="16" t="s">
        <v>91</v>
      </c>
      <c r="E87" s="6" t="n">
        <v>1000</v>
      </c>
      <c r="F87" s="7" t="n">
        <v>5</v>
      </c>
      <c r="G87" s="6" t="n">
        <v>13.15</v>
      </c>
      <c r="H87" s="6" t="n">
        <v>9</v>
      </c>
      <c r="I87" s="6" t="n">
        <v>65.75</v>
      </c>
      <c r="J87" s="6" t="n">
        <v>56.75</v>
      </c>
    </row>
    <row collapsed="false" customFormat="false" customHeight="false" hidden="false" ht="12.1" outlineLevel="0" r="88">
      <c r="A88" s="39" t="n">
        <v>46590</v>
      </c>
      <c r="B88" s="16" t="s">
        <v>240</v>
      </c>
      <c r="C88" s="16" t="s">
        <v>86</v>
      </c>
      <c r="D88" s="16" t="s">
        <v>87</v>
      </c>
      <c r="E88" s="6" t="n">
        <v>1000</v>
      </c>
      <c r="F88" s="7" t="n">
        <v>5</v>
      </c>
      <c r="G88" s="6" t="n">
        <v>18.08</v>
      </c>
      <c r="H88" s="6" t="n">
        <v>12</v>
      </c>
      <c r="I88" s="6" t="n">
        <v>90.4</v>
      </c>
      <c r="J88" s="6" t="n">
        <v>78.4</v>
      </c>
    </row>
    <row collapsed="false" customFormat="false" customHeight="false" hidden="false" ht="12.1" outlineLevel="0" r="89">
      <c r="A89" s="39" t="n">
        <v>46596</v>
      </c>
      <c r="B89" s="16" t="s">
        <v>213</v>
      </c>
      <c r="C89" s="16" t="s">
        <v>71</v>
      </c>
      <c r="D89" s="16" t="s">
        <v>72</v>
      </c>
      <c r="E89" s="6" t="n">
        <v>1000</v>
      </c>
      <c r="F89" s="7" t="n">
        <v>10</v>
      </c>
      <c r="G89" s="6" t="n">
        <v>17.67</v>
      </c>
      <c r="H89" s="6" t="n">
        <v>2</v>
      </c>
      <c r="I89" s="6" t="n">
        <v>176.7</v>
      </c>
      <c r="J89" s="6" t="n">
        <v>153.7</v>
      </c>
    </row>
    <row collapsed="false" customFormat="false" customHeight="false" hidden="false" ht="12.1" outlineLevel="0" r="90">
      <c r="A90" s="39" t="n">
        <v>46598</v>
      </c>
      <c r="B90" s="16" t="s">
        <v>240</v>
      </c>
      <c r="C90" s="16" t="s">
        <v>81</v>
      </c>
      <c r="D90" s="16" t="s">
        <v>82</v>
      </c>
      <c r="E90" s="6" t="n">
        <v>1000</v>
      </c>
      <c r="F90" s="7" t="n">
        <v>7</v>
      </c>
      <c r="G90" s="6" t="n">
        <v>16.64</v>
      </c>
      <c r="H90" s="6" t="n">
        <v>15</v>
      </c>
      <c r="I90" s="6" t="n">
        <v>116.48</v>
      </c>
      <c r="J90" s="6" t="n">
        <v>101.48</v>
      </c>
    </row>
    <row collapsed="false" customFormat="false" customHeight="false" hidden="false" ht="12.1" outlineLevel="0" r="91">
      <c r="A91" s="39" t="n">
        <v>46604</v>
      </c>
      <c r="B91" s="16" t="s">
        <v>240</v>
      </c>
      <c r="C91" s="16" t="s">
        <v>90</v>
      </c>
      <c r="D91" s="16" t="s">
        <v>91</v>
      </c>
      <c r="E91" s="6" t="n">
        <v>1000</v>
      </c>
      <c r="F91" s="7" t="n">
        <v>5</v>
      </c>
      <c r="G91" s="6" t="n">
        <v>10.53</v>
      </c>
      <c r="H91" s="6" t="n">
        <v>7</v>
      </c>
      <c r="I91" s="6" t="n">
        <v>52.65</v>
      </c>
      <c r="J91" s="6" t="n">
        <v>45.65</v>
      </c>
    </row>
    <row collapsed="false" customFormat="false" customHeight="false" hidden="false" ht="12.1" outlineLevel="0" r="92">
      <c r="A92" s="39" t="n">
        <v>46609</v>
      </c>
      <c r="B92" s="16" t="s">
        <v>213</v>
      </c>
      <c r="C92" s="16" t="s">
        <v>106</v>
      </c>
      <c r="D92" s="16" t="s">
        <v>107</v>
      </c>
      <c r="E92" s="6" t="n">
        <v>1000</v>
      </c>
      <c r="F92" s="7" t="n">
        <v>1</v>
      </c>
      <c r="G92" s="6" t="n">
        <v>34.9</v>
      </c>
      <c r="H92" s="6" t="n">
        <v>5</v>
      </c>
      <c r="I92" s="6" t="n">
        <v>34.9</v>
      </c>
      <c r="J92" s="6" t="n">
        <v>29.9</v>
      </c>
    </row>
    <row collapsed="false" customFormat="false" customHeight="false" hidden="false" ht="12.1" outlineLevel="0" r="93">
      <c r="A93" s="39" t="n">
        <v>46620</v>
      </c>
      <c r="B93" s="16" t="s">
        <v>240</v>
      </c>
      <c r="C93" s="16" t="s">
        <v>86</v>
      </c>
      <c r="D93" s="16" t="s">
        <v>87</v>
      </c>
      <c r="E93" s="6" t="n">
        <v>1000</v>
      </c>
      <c r="F93" s="7" t="n">
        <v>5</v>
      </c>
      <c r="G93" s="6" t="n">
        <v>18.08</v>
      </c>
      <c r="H93" s="6" t="n">
        <v>12</v>
      </c>
      <c r="I93" s="6" t="n">
        <v>90.4</v>
      </c>
      <c r="J93" s="6" t="n">
        <v>78.4</v>
      </c>
    </row>
    <row collapsed="false" customFormat="false" customHeight="false" hidden="false" ht="12.1" outlineLevel="0" r="94">
      <c r="A94" s="39" t="n">
        <v>46626</v>
      </c>
      <c r="B94" s="16" t="s">
        <v>213</v>
      </c>
      <c r="C94" s="16" t="s">
        <v>71</v>
      </c>
      <c r="D94" s="16" t="s">
        <v>72</v>
      </c>
      <c r="E94" s="6" t="n">
        <v>1000</v>
      </c>
      <c r="F94" s="7" t="n">
        <v>10</v>
      </c>
      <c r="G94" s="6" t="n">
        <v>17.67</v>
      </c>
      <c r="H94" s="6" t="n">
        <v>2</v>
      </c>
      <c r="I94" s="6" t="n">
        <v>176.7</v>
      </c>
      <c r="J94" s="6" t="n">
        <v>153.7</v>
      </c>
    </row>
    <row collapsed="false" customFormat="false" customHeight="false" hidden="false" ht="12.1" outlineLevel="0" r="95">
      <c r="A95" s="39" t="n">
        <v>46628</v>
      </c>
      <c r="B95" s="16" t="s">
        <v>240</v>
      </c>
      <c r="C95" s="16" t="s">
        <v>81</v>
      </c>
      <c r="D95" s="16" t="s">
        <v>82</v>
      </c>
      <c r="E95" s="6" t="n">
        <v>1000</v>
      </c>
      <c r="F95" s="7" t="n">
        <v>7</v>
      </c>
      <c r="G95" s="6" t="n">
        <v>16.64</v>
      </c>
      <c r="H95" s="6" t="n">
        <v>15</v>
      </c>
      <c r="I95" s="6" t="n">
        <v>116.48</v>
      </c>
      <c r="J95" s="6" t="n">
        <v>101.48</v>
      </c>
    </row>
    <row collapsed="false" customFormat="false" customHeight="false" hidden="false" ht="12.1" outlineLevel="0" r="96">
      <c r="A96" s="39" t="n">
        <v>46635</v>
      </c>
      <c r="B96" s="16" t="s">
        <v>240</v>
      </c>
      <c r="C96" s="16" t="s">
        <v>90</v>
      </c>
      <c r="D96" s="16" t="s">
        <v>91</v>
      </c>
      <c r="E96" s="6" t="n">
        <v>1000</v>
      </c>
      <c r="F96" s="7" t="n">
        <v>5</v>
      </c>
      <c r="G96" s="6" t="n">
        <v>8.36</v>
      </c>
      <c r="H96" s="6" t="n">
        <v>5</v>
      </c>
      <c r="I96" s="6" t="n">
        <v>41.8</v>
      </c>
      <c r="J96" s="6" t="n">
        <v>36.8</v>
      </c>
    </row>
    <row collapsed="false" customFormat="false" customHeight="false" hidden="false" ht="12.1" outlineLevel="0" r="97">
      <c r="A97" s="39" t="n">
        <v>46650</v>
      </c>
      <c r="B97" s="16" t="s">
        <v>240</v>
      </c>
      <c r="C97" s="16" t="s">
        <v>86</v>
      </c>
      <c r="D97" s="16" t="s">
        <v>87</v>
      </c>
      <c r="E97" s="6" t="n">
        <v>1000</v>
      </c>
      <c r="F97" s="7" t="n">
        <v>5</v>
      </c>
      <c r="G97" s="6" t="n">
        <v>18.08</v>
      </c>
      <c r="H97" s="6" t="n">
        <v>12</v>
      </c>
      <c r="I97" s="6" t="n">
        <v>90.4</v>
      </c>
      <c r="J97" s="6" t="n">
        <v>78.4</v>
      </c>
    </row>
    <row collapsed="false" customFormat="false" customHeight="false" hidden="false" ht="12.1" outlineLevel="0" r="98">
      <c r="A98" s="39" t="n">
        <v>46656</v>
      </c>
      <c r="B98" s="16" t="s">
        <v>213</v>
      </c>
      <c r="C98" s="16" t="s">
        <v>71</v>
      </c>
      <c r="D98" s="16" t="s">
        <v>72</v>
      </c>
      <c r="E98" s="6" t="n">
        <v>1000</v>
      </c>
      <c r="F98" s="7" t="n">
        <v>10</v>
      </c>
      <c r="G98" s="6" t="n">
        <v>17.67</v>
      </c>
      <c r="H98" s="6" t="n">
        <v>2</v>
      </c>
      <c r="I98" s="6" t="n">
        <v>176.7</v>
      </c>
      <c r="J98" s="6" t="n">
        <v>153.7</v>
      </c>
    </row>
    <row collapsed="false" customFormat="false" customHeight="false" hidden="false" ht="12.1" outlineLevel="0" r="99">
      <c r="A99" s="39" t="n">
        <v>46658</v>
      </c>
      <c r="B99" s="16" t="s">
        <v>240</v>
      </c>
      <c r="C99" s="16" t="s">
        <v>81</v>
      </c>
      <c r="D99" s="16" t="s">
        <v>82</v>
      </c>
      <c r="E99" s="6" t="n">
        <v>1000</v>
      </c>
      <c r="F99" s="7" t="n">
        <v>7</v>
      </c>
      <c r="G99" s="6" t="n">
        <v>16.64</v>
      </c>
      <c r="H99" s="6" t="n">
        <v>15</v>
      </c>
      <c r="I99" s="6" t="n">
        <v>116.48</v>
      </c>
      <c r="J99" s="6" t="n">
        <v>101.48</v>
      </c>
    </row>
    <row collapsed="false" customFormat="false" customHeight="false" hidden="false" ht="12.1" outlineLevel="0" r="100">
      <c r="A100" s="39" t="n">
        <v>46665</v>
      </c>
      <c r="B100" s="16" t="s">
        <v>240</v>
      </c>
      <c r="C100" s="16" t="s">
        <v>90</v>
      </c>
      <c r="D100" s="16" t="s">
        <v>91</v>
      </c>
      <c r="E100" s="6" t="n">
        <v>1000</v>
      </c>
      <c r="F100" s="7" t="n">
        <v>5</v>
      </c>
      <c r="G100" s="6" t="n">
        <v>6.44</v>
      </c>
      <c r="H100" s="6" t="n">
        <v>4</v>
      </c>
      <c r="I100" s="6" t="n">
        <v>32.2</v>
      </c>
      <c r="J100" s="6" t="n">
        <v>28.2</v>
      </c>
    </row>
    <row collapsed="false" customFormat="false" customHeight="false" hidden="false" ht="12.1" outlineLevel="0" r="101">
      <c r="A101" s="39" t="n">
        <v>46679</v>
      </c>
      <c r="B101" s="16" t="s">
        <v>213</v>
      </c>
      <c r="C101" s="16" t="s">
        <v>76</v>
      </c>
      <c r="D101" s="16" t="s">
        <v>77</v>
      </c>
      <c r="E101" s="6" t="n">
        <v>1000</v>
      </c>
      <c r="F101" s="7" t="n">
        <v>11</v>
      </c>
      <c r="G101" s="6" t="n">
        <v>64.82</v>
      </c>
      <c r="H101" s="6" t="n">
        <v>84</v>
      </c>
      <c r="I101" s="6" t="n">
        <v>713.02</v>
      </c>
      <c r="J101" s="6" t="n">
        <v>621.02</v>
      </c>
    </row>
    <row collapsed="false" customFormat="false" customHeight="false" hidden="false" ht="12.1" outlineLevel="0" r="102">
      <c r="A102" s="39" t="n">
        <v>46679</v>
      </c>
      <c r="B102" s="16" t="s">
        <v>240</v>
      </c>
      <c r="C102" s="16" t="s">
        <v>96</v>
      </c>
      <c r="D102" s="16" t="s">
        <v>97</v>
      </c>
      <c r="E102" s="6" t="n">
        <v>1000</v>
      </c>
      <c r="F102" s="7" t="n">
        <v>2</v>
      </c>
      <c r="G102" s="6" t="n">
        <v>62.33</v>
      </c>
      <c r="H102" s="6" t="n">
        <v>16</v>
      </c>
      <c r="I102" s="6" t="n">
        <v>124.66</v>
      </c>
      <c r="J102" s="6" t="n">
        <v>108.66</v>
      </c>
    </row>
    <row collapsed="false" customFormat="false" customHeight="false" hidden="false" ht="12.1" outlineLevel="0" r="103">
      <c r="A103" s="39" t="n">
        <v>46679</v>
      </c>
      <c r="B103" s="16" t="s">
        <v>240</v>
      </c>
      <c r="C103" s="16" t="s">
        <v>93</v>
      </c>
      <c r="D103" s="16" t="s">
        <v>94</v>
      </c>
      <c r="E103" s="6" t="n">
        <v>1000</v>
      </c>
      <c r="F103" s="7" t="n">
        <v>5</v>
      </c>
      <c r="G103" s="6" t="n">
        <v>64.82</v>
      </c>
      <c r="H103" s="6" t="n">
        <v>42</v>
      </c>
      <c r="I103" s="6" t="n">
        <v>324.1</v>
      </c>
      <c r="J103" s="6" t="n">
        <v>282.1</v>
      </c>
    </row>
    <row collapsed="false" customFormat="false" customHeight="false" hidden="false" ht="12.1" outlineLevel="0" r="104">
      <c r="A104" s="39" t="n">
        <v>46680</v>
      </c>
      <c r="B104" s="16" t="s">
        <v>240</v>
      </c>
      <c r="C104" s="16" t="s">
        <v>86</v>
      </c>
      <c r="D104" s="16" t="s">
        <v>87</v>
      </c>
      <c r="E104" s="6" t="n">
        <v>1000</v>
      </c>
      <c r="F104" s="7" t="n">
        <v>5</v>
      </c>
      <c r="G104" s="6" t="n">
        <v>18.08</v>
      </c>
      <c r="H104" s="6" t="n">
        <v>12</v>
      </c>
      <c r="I104" s="6" t="n">
        <v>90.4</v>
      </c>
      <c r="J104" s="6" t="n">
        <v>78.4</v>
      </c>
    </row>
    <row collapsed="false" customFormat="false" customHeight="false" hidden="false" ht="12.1" outlineLevel="0" r="105">
      <c r="A105" s="39" t="n">
        <v>46686</v>
      </c>
      <c r="B105" s="16" t="s">
        <v>213</v>
      </c>
      <c r="C105" s="16" t="s">
        <v>71</v>
      </c>
      <c r="D105" s="16" t="s">
        <v>72</v>
      </c>
      <c r="E105" s="6" t="n">
        <v>1000</v>
      </c>
      <c r="F105" s="7" t="n">
        <v>10</v>
      </c>
      <c r="G105" s="6" t="n">
        <v>17.67</v>
      </c>
      <c r="H105" s="6" t="n">
        <v>2</v>
      </c>
      <c r="I105" s="6" t="n">
        <v>176.7</v>
      </c>
      <c r="J105" s="6" t="n">
        <v>153.7</v>
      </c>
    </row>
    <row collapsed="false" customFormat="false" customHeight="false" hidden="false" ht="12.1" outlineLevel="0" r="106">
      <c r="A106" s="39" t="n">
        <v>46688</v>
      </c>
      <c r="B106" s="16" t="s">
        <v>240</v>
      </c>
      <c r="C106" s="16" t="s">
        <v>81</v>
      </c>
      <c r="D106" s="16" t="s">
        <v>82</v>
      </c>
      <c r="E106" s="6" t="n">
        <v>1000</v>
      </c>
      <c r="F106" s="7" t="n">
        <v>7</v>
      </c>
      <c r="G106" s="6" t="n">
        <v>16.64</v>
      </c>
      <c r="H106" s="6" t="n">
        <v>15</v>
      </c>
      <c r="I106" s="6" t="n">
        <v>116.48</v>
      </c>
      <c r="J106" s="6" t="n">
        <v>101.48</v>
      </c>
    </row>
    <row collapsed="false" customFormat="false" customHeight="false" hidden="false" ht="12.1" outlineLevel="0" r="107">
      <c r="A107" s="39" t="n">
        <v>46696</v>
      </c>
      <c r="B107" s="16" t="s">
        <v>240</v>
      </c>
      <c r="C107" s="16" t="s">
        <v>90</v>
      </c>
      <c r="D107" s="16" t="s">
        <v>91</v>
      </c>
      <c r="E107" s="6" t="n">
        <v>1000</v>
      </c>
      <c r="F107" s="7" t="n">
        <v>5</v>
      </c>
      <c r="G107" s="6" t="n">
        <v>5.21</v>
      </c>
      <c r="H107" s="6" t="n">
        <v>3</v>
      </c>
      <c r="I107" s="6" t="n">
        <v>26.05</v>
      </c>
      <c r="J107" s="6" t="n">
        <v>23.05</v>
      </c>
    </row>
    <row collapsed="false" customFormat="false" customHeight="false" hidden="false" ht="12.1" outlineLevel="0" r="108">
      <c r="A108" s="39" t="n">
        <v>46710</v>
      </c>
      <c r="B108" s="16" t="s">
        <v>240</v>
      </c>
      <c r="C108" s="16" t="s">
        <v>86</v>
      </c>
      <c r="D108" s="16" t="s">
        <v>87</v>
      </c>
      <c r="E108" s="6" t="n">
        <v>1000</v>
      </c>
      <c r="F108" s="7" t="n">
        <v>5</v>
      </c>
      <c r="G108" s="6" t="n">
        <v>18.08</v>
      </c>
      <c r="H108" s="6" t="n">
        <v>12</v>
      </c>
      <c r="I108" s="6" t="n">
        <v>90.4</v>
      </c>
      <c r="J108" s="6" t="n">
        <v>78.4</v>
      </c>
    </row>
    <row collapsed="false" customFormat="false" customHeight="false" hidden="false" ht="12.1" outlineLevel="0" r="109">
      <c r="A109" s="39" t="n">
        <v>46714</v>
      </c>
      <c r="B109" s="16" t="s">
        <v>240</v>
      </c>
      <c r="C109" s="16" t="s">
        <v>61</v>
      </c>
      <c r="D109" s="16" t="s">
        <v>63</v>
      </c>
      <c r="E109" s="6" t="n">
        <v>1000</v>
      </c>
      <c r="F109" s="7" t="n">
        <v>15</v>
      </c>
      <c r="G109" s="6" t="n">
        <v>61.08</v>
      </c>
      <c r="H109" s="6" t="n">
        <v>119</v>
      </c>
      <c r="I109" s="6" t="n">
        <v>916.2</v>
      </c>
      <c r="J109" s="6" t="n">
        <v>797.2</v>
      </c>
    </row>
    <row collapsed="false" customFormat="false" customHeight="false" hidden="false" ht="12.1" outlineLevel="0" r="110">
      <c r="A110" s="39" t="n">
        <v>46716</v>
      </c>
      <c r="B110" s="16" t="s">
        <v>213</v>
      </c>
      <c r="C110" s="16" t="s">
        <v>71</v>
      </c>
      <c r="D110" s="16" t="s">
        <v>72</v>
      </c>
      <c r="E110" s="6" t="n">
        <v>1000</v>
      </c>
      <c r="F110" s="7" t="n">
        <v>10</v>
      </c>
      <c r="G110" s="6" t="n">
        <v>17.67</v>
      </c>
      <c r="H110" s="6" t="n">
        <v>2</v>
      </c>
      <c r="I110" s="6" t="n">
        <v>176.7</v>
      </c>
      <c r="J110" s="6" t="n">
        <v>153.7</v>
      </c>
    </row>
    <row collapsed="false" customFormat="false" customHeight="false" hidden="false" ht="12.1" outlineLevel="0" r="111">
      <c r="A111" s="39" t="n">
        <v>46718</v>
      </c>
      <c r="B111" s="16" t="s">
        <v>240</v>
      </c>
      <c r="C111" s="16" t="s">
        <v>81</v>
      </c>
      <c r="D111" s="16" t="s">
        <v>82</v>
      </c>
      <c r="E111" s="6" t="n">
        <v>1000</v>
      </c>
      <c r="F111" s="7" t="n">
        <v>7</v>
      </c>
      <c r="G111" s="6" t="n">
        <v>16.64</v>
      </c>
      <c r="H111" s="6" t="n">
        <v>15</v>
      </c>
      <c r="I111" s="6" t="n">
        <v>116.48</v>
      </c>
      <c r="J111" s="6" t="n">
        <v>101.48</v>
      </c>
    </row>
    <row collapsed="false" customFormat="false" customHeight="false" hidden="false" ht="12.1" outlineLevel="0" r="112">
      <c r="A112" s="39" t="n">
        <v>46721</v>
      </c>
      <c r="B112" s="16" t="s">
        <v>240</v>
      </c>
      <c r="C112" s="16" t="s">
        <v>100</v>
      </c>
      <c r="D112" s="16" t="s">
        <v>101</v>
      </c>
      <c r="E112" s="6" t="n">
        <v>1000</v>
      </c>
      <c r="F112" s="7" t="n">
        <v>2</v>
      </c>
      <c r="G112" s="6" t="n">
        <v>48.87</v>
      </c>
      <c r="H112" s="6" t="n">
        <v>13</v>
      </c>
      <c r="I112" s="6" t="n">
        <v>97.74</v>
      </c>
      <c r="J112" s="6" t="n">
        <v>84.74</v>
      </c>
    </row>
    <row collapsed="false" customFormat="false" customHeight="false" hidden="false" ht="12.1" outlineLevel="0" r="113">
      <c r="A113" s="39" t="n">
        <v>46721</v>
      </c>
      <c r="B113" s="16" t="s">
        <v>240</v>
      </c>
      <c r="C113" s="16" t="s">
        <v>66</v>
      </c>
      <c r="D113" s="16" t="s">
        <v>67</v>
      </c>
      <c r="E113" s="6" t="n">
        <v>1000</v>
      </c>
      <c r="F113" s="7" t="n">
        <v>14</v>
      </c>
      <c r="G113" s="6" t="n">
        <v>61.08</v>
      </c>
      <c r="H113" s="6" t="n">
        <v>111</v>
      </c>
      <c r="I113" s="6" t="n">
        <v>855.12</v>
      </c>
      <c r="J113" s="6" t="n">
        <v>744.12</v>
      </c>
    </row>
    <row collapsed="false" customFormat="false" customHeight="false" hidden="false" ht="12.1" outlineLevel="0" r="114">
      <c r="A114" s="39" t="n">
        <v>46721</v>
      </c>
      <c r="B114" s="16" t="s">
        <v>240</v>
      </c>
      <c r="C114" s="16" t="s">
        <v>103</v>
      </c>
      <c r="D114" s="16" t="s">
        <v>104</v>
      </c>
      <c r="E114" s="6" t="n">
        <v>1000</v>
      </c>
      <c r="F114" s="7" t="n">
        <v>2</v>
      </c>
      <c r="G114" s="6" t="n">
        <v>35.4</v>
      </c>
      <c r="H114" s="6" t="n">
        <v>9</v>
      </c>
      <c r="I114" s="6" t="n">
        <v>70.8</v>
      </c>
      <c r="J114" s="6" t="n">
        <v>61.8</v>
      </c>
    </row>
    <row collapsed="false" customFormat="false" customHeight="false" hidden="false" ht="12.1" outlineLevel="0" r="115">
      <c r="A115" s="39" t="n">
        <v>46726</v>
      </c>
      <c r="B115" s="16" t="s">
        <v>240</v>
      </c>
      <c r="C115" s="16" t="s">
        <v>90</v>
      </c>
      <c r="D115" s="16" t="s">
        <v>91</v>
      </c>
      <c r="E115" s="6" t="n">
        <v>1000</v>
      </c>
      <c r="F115" s="7" t="n">
        <v>5</v>
      </c>
      <c r="G115" s="6" t="n">
        <v>3.83</v>
      </c>
      <c r="H115" s="6" t="n">
        <v>2</v>
      </c>
      <c r="I115" s="6" t="n">
        <v>19.15</v>
      </c>
      <c r="J115" s="6" t="n">
        <v>17.15</v>
      </c>
    </row>
    <row collapsed="false" customFormat="false" customHeight="false" hidden="false" ht="12.1" outlineLevel="0" r="116">
      <c r="A116" s="39" t="n">
        <v>46740</v>
      </c>
      <c r="B116" s="16" t="s">
        <v>240</v>
      </c>
      <c r="C116" s="16" t="s">
        <v>86</v>
      </c>
      <c r="D116" s="16" t="s">
        <v>87</v>
      </c>
      <c r="E116" s="6" t="n">
        <v>1000</v>
      </c>
      <c r="F116" s="7" t="n">
        <v>5</v>
      </c>
      <c r="G116" s="6" t="n">
        <v>18.08</v>
      </c>
      <c r="H116" s="6" t="n">
        <v>12</v>
      </c>
      <c r="I116" s="6" t="n">
        <v>90.4</v>
      </c>
      <c r="J116" s="6" t="n">
        <v>78.4</v>
      </c>
    </row>
    <row collapsed="false" customFormat="false" customHeight="false" hidden="false" ht="12.1" outlineLevel="0" r="117">
      <c r="A117" s="39" t="n">
        <v>46746</v>
      </c>
      <c r="B117" s="16" t="s">
        <v>213</v>
      </c>
      <c r="C117" s="16" t="s">
        <v>71</v>
      </c>
      <c r="D117" s="16" t="s">
        <v>72</v>
      </c>
      <c r="E117" s="6" t="n">
        <v>1000</v>
      </c>
      <c r="F117" s="7" t="n">
        <v>10</v>
      </c>
      <c r="G117" s="6" t="n">
        <v>17.67</v>
      </c>
      <c r="H117" s="6" t="n">
        <v>2</v>
      </c>
      <c r="I117" s="6" t="n">
        <v>176.7</v>
      </c>
      <c r="J117" s="6" t="n">
        <v>153.7</v>
      </c>
    </row>
    <row collapsed="false" customFormat="false" customHeight="false" hidden="false" ht="12.1" outlineLevel="0" r="118">
      <c r="A118" s="39" t="n">
        <v>46748</v>
      </c>
      <c r="B118" s="16" t="s">
        <v>240</v>
      </c>
      <c r="C118" s="16" t="s">
        <v>81</v>
      </c>
      <c r="D118" s="16" t="s">
        <v>82</v>
      </c>
      <c r="E118" s="6" t="n">
        <v>1000</v>
      </c>
      <c r="F118" s="7" t="n">
        <v>7</v>
      </c>
      <c r="G118" s="6" t="n">
        <v>16.64</v>
      </c>
      <c r="H118" s="6" t="n">
        <v>15</v>
      </c>
      <c r="I118" s="6" t="n">
        <v>116.48</v>
      </c>
      <c r="J118" s="6" t="n">
        <v>101.48</v>
      </c>
    </row>
    <row collapsed="false" customFormat="false" customHeight="false" hidden="false" ht="12.1" outlineLevel="0" r="119">
      <c r="A119" s="39" t="n">
        <v>46757</v>
      </c>
      <c r="B119" s="16" t="s">
        <v>240</v>
      </c>
      <c r="C119" s="16" t="s">
        <v>90</v>
      </c>
      <c r="D119" s="16" t="s">
        <v>91</v>
      </c>
      <c r="E119" s="6" t="n">
        <v>1000</v>
      </c>
      <c r="F119" s="7" t="n">
        <v>5</v>
      </c>
      <c r="G119" s="6" t="n">
        <v>2.9</v>
      </c>
      <c r="H119" s="6" t="n">
        <v>2</v>
      </c>
      <c r="I119" s="6" t="n">
        <v>14.5</v>
      </c>
      <c r="J119" s="6" t="n">
        <v>12.5</v>
      </c>
    </row>
    <row collapsed="false" customFormat="false" customHeight="false" hidden="false" ht="12.1" outlineLevel="0" r="120">
      <c r="A120" s="39" t="n">
        <v>46770</v>
      </c>
      <c r="B120" s="16" t="s">
        <v>240</v>
      </c>
      <c r="C120" s="16" t="s">
        <v>86</v>
      </c>
      <c r="D120" s="16" t="s">
        <v>87</v>
      </c>
      <c r="E120" s="6" t="n">
        <v>1000</v>
      </c>
      <c r="F120" s="7" t="n">
        <v>5</v>
      </c>
      <c r="G120" s="6" t="n">
        <v>18.08</v>
      </c>
      <c r="H120" s="6" t="n">
        <v>12</v>
      </c>
      <c r="I120" s="6" t="n">
        <v>90.4</v>
      </c>
      <c r="J120" s="6" t="n">
        <v>78.4</v>
      </c>
    </row>
    <row collapsed="false" customFormat="false" customHeight="false" hidden="false" ht="12.1" outlineLevel="0" r="121">
      <c r="A121" s="39" t="n">
        <v>46776</v>
      </c>
      <c r="B121" s="16" t="s">
        <v>213</v>
      </c>
      <c r="C121" s="16" t="s">
        <v>71</v>
      </c>
      <c r="D121" s="16" t="s">
        <v>72</v>
      </c>
      <c r="E121" s="6" t="n">
        <v>1000</v>
      </c>
      <c r="F121" s="7" t="n">
        <v>10</v>
      </c>
      <c r="G121" s="6" t="n">
        <v>17.67</v>
      </c>
      <c r="H121" s="6" t="n">
        <v>2</v>
      </c>
      <c r="I121" s="6" t="n">
        <v>176.7</v>
      </c>
      <c r="J121" s="6" t="n">
        <v>153.7</v>
      </c>
    </row>
    <row collapsed="false" customFormat="false" customHeight="false" hidden="false" ht="12.1" outlineLevel="0" r="122">
      <c r="A122" s="39" t="n">
        <v>46778</v>
      </c>
      <c r="B122" s="16" t="s">
        <v>240</v>
      </c>
      <c r="C122" s="16" t="s">
        <v>81</v>
      </c>
      <c r="D122" s="16" t="s">
        <v>82</v>
      </c>
      <c r="E122" s="6" t="n">
        <v>1000</v>
      </c>
      <c r="F122" s="7" t="n">
        <v>7</v>
      </c>
      <c r="G122" s="6" t="n">
        <v>16.64</v>
      </c>
      <c r="H122" s="6" t="n">
        <v>15</v>
      </c>
      <c r="I122" s="6" t="n">
        <v>116.48</v>
      </c>
      <c r="J122" s="6" t="n">
        <v>101.48</v>
      </c>
    </row>
    <row collapsed="false" customFormat="false" customHeight="false" hidden="false" ht="12.1" outlineLevel="0" r="123">
      <c r="A123" s="39" t="n">
        <v>46788</v>
      </c>
      <c r="B123" s="16" t="s">
        <v>240</v>
      </c>
      <c r="C123" s="16" t="s">
        <v>90</v>
      </c>
      <c r="D123" s="16" t="s">
        <v>91</v>
      </c>
      <c r="E123" s="6" t="n">
        <v>1000</v>
      </c>
      <c r="F123" s="7" t="n">
        <v>5</v>
      </c>
      <c r="G123" s="6" t="n">
        <v>1.97</v>
      </c>
      <c r="H123" s="6" t="n">
        <v>1</v>
      </c>
      <c r="I123" s="6" t="n">
        <v>9.85</v>
      </c>
      <c r="J123" s="6" t="n">
        <v>8.85</v>
      </c>
    </row>
    <row collapsed="false" customFormat="false" customHeight="false" hidden="false" ht="12.1" outlineLevel="0" r="124">
      <c r="A124" s="39" t="n">
        <v>46791</v>
      </c>
      <c r="B124" s="16" t="s">
        <v>213</v>
      </c>
      <c r="C124" s="16" t="s">
        <v>106</v>
      </c>
      <c r="D124" s="16" t="s">
        <v>107</v>
      </c>
      <c r="E124" s="6" t="n">
        <v>1000</v>
      </c>
      <c r="F124" s="7" t="n">
        <v>1</v>
      </c>
      <c r="G124" s="6" t="n">
        <v>34.9</v>
      </c>
      <c r="H124" s="6" t="n">
        <v>5</v>
      </c>
      <c r="I124" s="6" t="n">
        <v>34.9</v>
      </c>
      <c r="J124" s="6" t="n">
        <v>29.9</v>
      </c>
    </row>
    <row collapsed="false" customFormat="false" customHeight="false" hidden="false" ht="12.1" outlineLevel="0" r="125">
      <c r="A125" s="39" t="n">
        <v>46806</v>
      </c>
      <c r="B125" s="16" t="s">
        <v>213</v>
      </c>
      <c r="C125" s="16" t="s">
        <v>71</v>
      </c>
      <c r="D125" s="16" t="s">
        <v>72</v>
      </c>
      <c r="E125" s="6" t="n">
        <v>1000</v>
      </c>
      <c r="F125" s="7" t="n">
        <v>10</v>
      </c>
      <c r="G125" s="6" t="n">
        <v>17.67</v>
      </c>
      <c r="H125" s="6" t="n">
        <v>2</v>
      </c>
      <c r="I125" s="6" t="n">
        <v>176.7</v>
      </c>
      <c r="J125" s="6" t="n">
        <v>153.7</v>
      </c>
    </row>
    <row collapsed="false" customFormat="false" customHeight="false" hidden="false" ht="12.1" outlineLevel="0" r="126">
      <c r="A126" s="39" t="n">
        <v>46808</v>
      </c>
      <c r="B126" s="16" t="s">
        <v>240</v>
      </c>
      <c r="C126" s="16" t="s">
        <v>81</v>
      </c>
      <c r="D126" s="16" t="s">
        <v>82</v>
      </c>
      <c r="E126" s="6" t="n">
        <v>1000</v>
      </c>
      <c r="F126" s="7" t="n">
        <v>7</v>
      </c>
      <c r="G126" s="6" t="n">
        <v>16.64</v>
      </c>
      <c r="H126" s="6" t="n">
        <v>15</v>
      </c>
      <c r="I126" s="6" t="n">
        <v>116.48</v>
      </c>
      <c r="J126" s="6" t="n">
        <v>101.48</v>
      </c>
    </row>
    <row collapsed="false" customFormat="false" customHeight="false" hidden="false" ht="12.1" outlineLevel="0" r="127">
      <c r="A127" s="39" t="n">
        <v>46817</v>
      </c>
      <c r="B127" s="16" t="s">
        <v>240</v>
      </c>
      <c r="C127" s="16" t="s">
        <v>90</v>
      </c>
      <c r="D127" s="16" t="s">
        <v>91</v>
      </c>
      <c r="E127" s="6" t="n">
        <v>1000</v>
      </c>
      <c r="F127" s="7" t="n">
        <v>5</v>
      </c>
      <c r="G127" s="6" t="n">
        <v>1.07</v>
      </c>
      <c r="H127" s="6" t="n">
        <v>1</v>
      </c>
      <c r="I127" s="6" t="n">
        <v>5.35</v>
      </c>
      <c r="J127" s="6" t="n">
        <v>4.35</v>
      </c>
    </row>
    <row collapsed="false" customFormat="false" customHeight="false" hidden="false" ht="12.1" outlineLevel="0" r="128">
      <c r="A128" s="39" t="n">
        <v>46836</v>
      </c>
      <c r="B128" s="16" t="s">
        <v>213</v>
      </c>
      <c r="C128" s="16" t="s">
        <v>71</v>
      </c>
      <c r="D128" s="16" t="s">
        <v>72</v>
      </c>
      <c r="E128" s="6" t="n">
        <v>1000</v>
      </c>
      <c r="F128" s="7" t="n">
        <v>10</v>
      </c>
      <c r="G128" s="6" t="n">
        <v>17.67</v>
      </c>
      <c r="H128" s="6" t="n">
        <v>2</v>
      </c>
      <c r="I128" s="6" t="n">
        <v>176.7</v>
      </c>
      <c r="J128" s="6" t="n">
        <v>153.7</v>
      </c>
    </row>
    <row collapsed="false" customFormat="false" customHeight="false" hidden="false" ht="12.1" outlineLevel="0" r="129">
      <c r="A129" s="39" t="n">
        <v>46838</v>
      </c>
      <c r="B129" s="16" t="s">
        <v>240</v>
      </c>
      <c r="C129" s="16" t="s">
        <v>81</v>
      </c>
      <c r="D129" s="16" t="s">
        <v>82</v>
      </c>
      <c r="E129" s="6" t="n">
        <v>1000</v>
      </c>
      <c r="F129" s="7" t="n">
        <v>7</v>
      </c>
      <c r="G129" s="6" t="n">
        <v>16.64</v>
      </c>
      <c r="H129" s="6" t="n">
        <v>15</v>
      </c>
      <c r="I129" s="6" t="n">
        <v>116.48</v>
      </c>
      <c r="J129" s="6" t="n">
        <v>101.48</v>
      </c>
    </row>
    <row collapsed="false" customFormat="false" customHeight="false" hidden="false" ht="12.1" outlineLevel="0" r="130">
      <c r="A130" s="39" t="n">
        <v>46848</v>
      </c>
      <c r="B130" s="16" t="s">
        <v>240</v>
      </c>
      <c r="C130" s="16" t="s">
        <v>90</v>
      </c>
      <c r="D130" s="16" t="s">
        <v>91</v>
      </c>
      <c r="E130" s="6" t="n">
        <v>1000</v>
      </c>
      <c r="F130" s="7" t="n">
        <v>5</v>
      </c>
      <c r="G130" s="6" t="n">
        <v>0.43</v>
      </c>
      <c r="H130" s="6" t="n">
        <v>0</v>
      </c>
      <c r="I130" s="6" t="n">
        <v>2.15</v>
      </c>
      <c r="J130" s="6" t="n">
        <v>2.15</v>
      </c>
    </row>
    <row collapsed="false" customFormat="false" customHeight="false" hidden="false" ht="12.1" outlineLevel="0" r="131">
      <c r="A131" s="39" t="n">
        <v>46861</v>
      </c>
      <c r="B131" s="16" t="s">
        <v>213</v>
      </c>
      <c r="C131" s="16" t="s">
        <v>76</v>
      </c>
      <c r="D131" s="16" t="s">
        <v>77</v>
      </c>
      <c r="E131" s="6" t="n">
        <v>1000</v>
      </c>
      <c r="F131" s="7" t="n">
        <v>11</v>
      </c>
      <c r="G131" s="6" t="n">
        <v>64.82</v>
      </c>
      <c r="H131" s="6" t="n">
        <v>84</v>
      </c>
      <c r="I131" s="6" t="n">
        <v>713.02</v>
      </c>
      <c r="J131" s="6" t="n">
        <v>621.02</v>
      </c>
    </row>
    <row collapsed="false" customFormat="false" customHeight="false" hidden="false" ht="12.1" outlineLevel="0" r="132">
      <c r="A132" s="39" t="n">
        <v>46861</v>
      </c>
      <c r="B132" s="16" t="s">
        <v>240</v>
      </c>
      <c r="C132" s="16" t="s">
        <v>96</v>
      </c>
      <c r="D132" s="16" t="s">
        <v>97</v>
      </c>
      <c r="E132" s="6" t="n">
        <v>1000</v>
      </c>
      <c r="F132" s="7" t="n">
        <v>2</v>
      </c>
      <c r="G132" s="6" t="n">
        <v>62.33</v>
      </c>
      <c r="H132" s="6" t="n">
        <v>16</v>
      </c>
      <c r="I132" s="6" t="n">
        <v>124.66</v>
      </c>
      <c r="J132" s="6" t="n">
        <v>108.66</v>
      </c>
    </row>
    <row collapsed="false" customFormat="false" customHeight="false" hidden="false" ht="12.1" outlineLevel="0" r="133">
      <c r="A133" s="39" t="n">
        <v>46861</v>
      </c>
      <c r="B133" s="16" t="s">
        <v>240</v>
      </c>
      <c r="C133" s="16" t="s">
        <v>93</v>
      </c>
      <c r="D133" s="16" t="s">
        <v>94</v>
      </c>
      <c r="E133" s="6" t="n">
        <v>1000</v>
      </c>
      <c r="F133" s="7" t="n">
        <v>5</v>
      </c>
      <c r="G133" s="6" t="n">
        <v>64.82</v>
      </c>
      <c r="H133" s="6" t="n">
        <v>42</v>
      </c>
      <c r="I133" s="6" t="n">
        <v>324.1</v>
      </c>
      <c r="J133" s="6" t="n">
        <v>282.1</v>
      </c>
    </row>
    <row collapsed="false" customFormat="false" customHeight="false" hidden="false" ht="12.1" outlineLevel="0" r="134">
      <c r="A134" s="39" t="n">
        <v>46866</v>
      </c>
      <c r="B134" s="16" t="s">
        <v>213</v>
      </c>
      <c r="C134" s="16" t="s">
        <v>71</v>
      </c>
      <c r="D134" s="16" t="s">
        <v>72</v>
      </c>
      <c r="E134" s="6" t="n">
        <v>1000</v>
      </c>
      <c r="F134" s="7" t="n">
        <v>10</v>
      </c>
      <c r="G134" s="6" t="n">
        <v>17.67</v>
      </c>
      <c r="H134" s="6" t="n">
        <v>2</v>
      </c>
      <c r="I134" s="6" t="n">
        <v>176.7</v>
      </c>
      <c r="J134" s="6" t="n">
        <v>153.7</v>
      </c>
    </row>
    <row collapsed="false" customFormat="false" customHeight="false" hidden="false" ht="12.1" outlineLevel="0" r="135">
      <c r="A135" s="39" t="n">
        <v>46868</v>
      </c>
      <c r="B135" s="16" t="s">
        <v>240</v>
      </c>
      <c r="C135" s="16" t="s">
        <v>81</v>
      </c>
      <c r="D135" s="16" t="s">
        <v>82</v>
      </c>
      <c r="E135" s="6" t="n">
        <v>1000</v>
      </c>
      <c r="F135" s="7" t="n">
        <v>7</v>
      </c>
      <c r="G135" s="6" t="n">
        <v>16.64</v>
      </c>
      <c r="H135" s="6" t="n">
        <v>15</v>
      </c>
      <c r="I135" s="6" t="n">
        <v>116.48</v>
      </c>
      <c r="J135" s="6" t="n">
        <v>101.48</v>
      </c>
    </row>
    <row collapsed="false" customFormat="false" customHeight="false" hidden="false" ht="12.1" outlineLevel="0" r="136">
      <c r="A136" s="39" t="n">
        <v>46896</v>
      </c>
      <c r="B136" s="16" t="s">
        <v>213</v>
      </c>
      <c r="C136" s="16" t="s">
        <v>71</v>
      </c>
      <c r="D136" s="16" t="s">
        <v>72</v>
      </c>
      <c r="E136" s="6" t="n">
        <v>1000</v>
      </c>
      <c r="F136" s="7" t="n">
        <v>10</v>
      </c>
      <c r="G136" s="6" t="n">
        <v>17.67</v>
      </c>
      <c r="H136" s="6" t="n">
        <v>2</v>
      </c>
      <c r="I136" s="6" t="n">
        <v>176.7</v>
      </c>
      <c r="J136" s="6" t="n">
        <v>153.7</v>
      </c>
    </row>
    <row collapsed="false" customFormat="false" customHeight="false" hidden="false" ht="12.1" outlineLevel="0" r="137">
      <c r="A137" s="39" t="n">
        <v>46896</v>
      </c>
      <c r="B137" s="16" t="s">
        <v>240</v>
      </c>
      <c r="C137" s="16" t="s">
        <v>61</v>
      </c>
      <c r="D137" s="16" t="s">
        <v>63</v>
      </c>
      <c r="E137" s="6" t="n">
        <v>1000</v>
      </c>
      <c r="F137" s="7" t="n">
        <v>15</v>
      </c>
      <c r="G137" s="6" t="n">
        <v>61.08</v>
      </c>
      <c r="H137" s="6" t="n">
        <v>119</v>
      </c>
      <c r="I137" s="6" t="n">
        <v>916.2</v>
      </c>
      <c r="J137" s="6" t="n">
        <v>797.2</v>
      </c>
    </row>
    <row collapsed="false" customFormat="false" customHeight="false" hidden="false" ht="12.1" outlineLevel="0" r="138">
      <c r="A138" s="39" t="n">
        <v>46898</v>
      </c>
      <c r="B138" s="16" t="s">
        <v>240</v>
      </c>
      <c r="C138" s="16" t="s">
        <v>81</v>
      </c>
      <c r="D138" s="16" t="s">
        <v>82</v>
      </c>
      <c r="E138" s="6" t="n">
        <v>1000</v>
      </c>
      <c r="F138" s="7" t="n">
        <v>7</v>
      </c>
      <c r="G138" s="6" t="n">
        <v>16.64</v>
      </c>
      <c r="H138" s="6" t="n">
        <v>15</v>
      </c>
      <c r="I138" s="6" t="n">
        <v>116.48</v>
      </c>
      <c r="J138" s="6" t="n">
        <v>101.48</v>
      </c>
    </row>
    <row collapsed="false" customFormat="false" customHeight="false" hidden="false" ht="12.1" outlineLevel="0" r="139">
      <c r="A139" s="39" t="n">
        <v>46903</v>
      </c>
      <c r="B139" s="16" t="s">
        <v>240</v>
      </c>
      <c r="C139" s="16" t="s">
        <v>100</v>
      </c>
      <c r="D139" s="16" t="s">
        <v>101</v>
      </c>
      <c r="E139" s="6" t="n">
        <v>1000</v>
      </c>
      <c r="F139" s="7" t="n">
        <v>2</v>
      </c>
      <c r="G139" s="6" t="n">
        <v>48.87</v>
      </c>
      <c r="H139" s="6" t="n">
        <v>13</v>
      </c>
      <c r="I139" s="6" t="n">
        <v>97.74</v>
      </c>
      <c r="J139" s="6" t="n">
        <v>84.74</v>
      </c>
    </row>
    <row collapsed="false" customFormat="false" customHeight="false" hidden="false" ht="12.1" outlineLevel="0" r="140">
      <c r="A140" s="39" t="n">
        <v>46903</v>
      </c>
      <c r="B140" s="16" t="s">
        <v>240</v>
      </c>
      <c r="C140" s="16" t="s">
        <v>66</v>
      </c>
      <c r="D140" s="16" t="s">
        <v>67</v>
      </c>
      <c r="E140" s="6" t="n">
        <v>1000</v>
      </c>
      <c r="F140" s="7" t="n">
        <v>14</v>
      </c>
      <c r="G140" s="6" t="n">
        <v>61.08</v>
      </c>
      <c r="H140" s="6" t="n">
        <v>111</v>
      </c>
      <c r="I140" s="6" t="n">
        <v>855.12</v>
      </c>
      <c r="J140" s="6" t="n">
        <v>744.12</v>
      </c>
    </row>
    <row collapsed="false" customFormat="false" customHeight="false" hidden="false" ht="12.1" outlineLevel="0" r="141">
      <c r="A141" s="39" t="n">
        <v>46903</v>
      </c>
      <c r="B141" s="16" t="s">
        <v>240</v>
      </c>
      <c r="C141" s="16" t="s">
        <v>103</v>
      </c>
      <c r="D141" s="16" t="s">
        <v>104</v>
      </c>
      <c r="E141" s="6" t="n">
        <v>1000</v>
      </c>
      <c r="F141" s="7" t="n">
        <v>2</v>
      </c>
      <c r="G141" s="6" t="n">
        <v>35.4</v>
      </c>
      <c r="H141" s="6" t="n">
        <v>9</v>
      </c>
      <c r="I141" s="6" t="n">
        <v>70.8</v>
      </c>
      <c r="J141" s="6" t="n">
        <v>61.8</v>
      </c>
    </row>
    <row collapsed="false" customFormat="false" customHeight="false" hidden="false" ht="12.1" outlineLevel="0" r="142">
      <c r="A142" s="39" t="n">
        <v>46926</v>
      </c>
      <c r="B142" s="16" t="s">
        <v>213</v>
      </c>
      <c r="C142" s="16" t="s">
        <v>71</v>
      </c>
      <c r="D142" s="16" t="s">
        <v>72</v>
      </c>
      <c r="E142" s="6" t="n">
        <v>1000</v>
      </c>
      <c r="F142" s="7" t="n">
        <v>10</v>
      </c>
      <c r="G142" s="6" t="n">
        <v>17.67</v>
      </c>
      <c r="H142" s="6" t="n">
        <v>2</v>
      </c>
      <c r="I142" s="6" t="n">
        <v>176.7</v>
      </c>
      <c r="J142" s="6" t="n">
        <v>153.7</v>
      </c>
    </row>
    <row collapsed="false" customFormat="false" customHeight="false" hidden="false" ht="12.1" outlineLevel="0" r="143">
      <c r="A143" s="39" t="n">
        <v>46956</v>
      </c>
      <c r="B143" s="16" t="s">
        <v>213</v>
      </c>
      <c r="C143" s="16" t="s">
        <v>71</v>
      </c>
      <c r="D143" s="16" t="s">
        <v>72</v>
      </c>
      <c r="E143" s="6" t="n">
        <v>1000</v>
      </c>
      <c r="F143" s="7" t="n">
        <v>10</v>
      </c>
      <c r="G143" s="6" t="n">
        <v>17.67</v>
      </c>
      <c r="H143" s="6" t="n">
        <v>2</v>
      </c>
      <c r="I143" s="6" t="n">
        <v>176.7</v>
      </c>
      <c r="J143" s="6" t="n">
        <v>153.7</v>
      </c>
    </row>
    <row collapsed="false" customFormat="false" customHeight="false" hidden="false" ht="12.1" outlineLevel="0" r="144">
      <c r="A144" s="39" t="n">
        <v>46973</v>
      </c>
      <c r="B144" s="16" t="s">
        <v>213</v>
      </c>
      <c r="C144" s="16" t="s">
        <v>106</v>
      </c>
      <c r="D144" s="16" t="s">
        <v>107</v>
      </c>
      <c r="E144" s="6" t="n">
        <v>1000</v>
      </c>
      <c r="F144" s="7" t="n">
        <v>1</v>
      </c>
      <c r="G144" s="6" t="n">
        <v>34.9</v>
      </c>
      <c r="H144" s="6" t="n">
        <v>5</v>
      </c>
      <c r="I144" s="6" t="n">
        <v>34.9</v>
      </c>
      <c r="J144" s="6" t="n">
        <v>29.9</v>
      </c>
    </row>
    <row collapsed="false" customFormat="false" customHeight="false" hidden="false" ht="12.1" outlineLevel="0" r="145">
      <c r="A145" s="39" t="n">
        <v>47043</v>
      </c>
      <c r="B145" s="16" t="s">
        <v>213</v>
      </c>
      <c r="C145" s="16" t="s">
        <v>76</v>
      </c>
      <c r="D145" s="16" t="s">
        <v>77</v>
      </c>
      <c r="E145" s="6" t="n">
        <v>1000</v>
      </c>
      <c r="F145" s="7" t="n">
        <v>11</v>
      </c>
      <c r="G145" s="6" t="n">
        <v>64.82</v>
      </c>
      <c r="H145" s="6" t="n">
        <v>84</v>
      </c>
      <c r="I145" s="6" t="n">
        <v>713.02</v>
      </c>
      <c r="J145" s="6" t="n">
        <v>621.02</v>
      </c>
    </row>
    <row collapsed="false" customFormat="false" customHeight="false" hidden="false" ht="12.1" outlineLevel="0" r="146">
      <c r="A146" s="39" t="n">
        <v>47043</v>
      </c>
      <c r="B146" s="16" t="s">
        <v>240</v>
      </c>
      <c r="C146" s="16" t="s">
        <v>96</v>
      </c>
      <c r="D146" s="16" t="s">
        <v>97</v>
      </c>
      <c r="E146" s="6" t="n">
        <v>1000</v>
      </c>
      <c r="F146" s="7" t="n">
        <v>2</v>
      </c>
      <c r="G146" s="6" t="n">
        <v>62.33</v>
      </c>
      <c r="H146" s="6" t="n">
        <v>16</v>
      </c>
      <c r="I146" s="6" t="n">
        <v>124.66</v>
      </c>
      <c r="J146" s="6" t="n">
        <v>108.66</v>
      </c>
    </row>
    <row collapsed="false" customFormat="false" customHeight="false" hidden="false" ht="12.1" outlineLevel="0" r="147">
      <c r="A147" s="39" t="n">
        <v>47043</v>
      </c>
      <c r="B147" s="16" t="s">
        <v>240</v>
      </c>
      <c r="C147" s="16" t="s">
        <v>93</v>
      </c>
      <c r="D147" s="16" t="s">
        <v>94</v>
      </c>
      <c r="E147" s="6" t="n">
        <v>1000</v>
      </c>
      <c r="F147" s="7" t="n">
        <v>5</v>
      </c>
      <c r="G147" s="6" t="n">
        <v>64.82</v>
      </c>
      <c r="H147" s="6" t="n">
        <v>42</v>
      </c>
      <c r="I147" s="6" t="n">
        <v>324.1</v>
      </c>
      <c r="J147" s="6" t="n">
        <v>282.1</v>
      </c>
    </row>
    <row collapsed="false" customFormat="false" customHeight="false" hidden="false" ht="12.1" outlineLevel="0" r="148">
      <c r="A148" s="39" t="n">
        <v>47078</v>
      </c>
      <c r="B148" s="16" t="s">
        <v>240</v>
      </c>
      <c r="C148" s="16" t="s">
        <v>61</v>
      </c>
      <c r="D148" s="16" t="s">
        <v>63</v>
      </c>
      <c r="E148" s="6" t="n">
        <v>1000</v>
      </c>
      <c r="F148" s="7" t="n">
        <v>15</v>
      </c>
      <c r="G148" s="6" t="n">
        <v>61.08</v>
      </c>
      <c r="H148" s="6" t="n">
        <v>119</v>
      </c>
      <c r="I148" s="6" t="n">
        <v>916.2</v>
      </c>
      <c r="J148" s="6" t="n">
        <v>797.2</v>
      </c>
    </row>
    <row collapsed="false" customFormat="false" customHeight="false" hidden="false" ht="12.1" outlineLevel="0" r="149">
      <c r="A149" s="39" t="n">
        <v>47085</v>
      </c>
      <c r="B149" s="16" t="s">
        <v>240</v>
      </c>
      <c r="C149" s="16" t="s">
        <v>100</v>
      </c>
      <c r="D149" s="16" t="s">
        <v>101</v>
      </c>
      <c r="E149" s="6" t="n">
        <v>1000</v>
      </c>
      <c r="F149" s="7" t="n">
        <v>2</v>
      </c>
      <c r="G149" s="6" t="n">
        <v>48.87</v>
      </c>
      <c r="H149" s="6" t="n">
        <v>13</v>
      </c>
      <c r="I149" s="6" t="n">
        <v>97.74</v>
      </c>
      <c r="J149" s="6" t="n">
        <v>84.74</v>
      </c>
    </row>
    <row collapsed="false" customFormat="false" customHeight="false" hidden="false" ht="12.1" outlineLevel="0" r="150">
      <c r="A150" s="39" t="n">
        <v>47085</v>
      </c>
      <c r="B150" s="16" t="s">
        <v>240</v>
      </c>
      <c r="C150" s="16" t="s">
        <v>66</v>
      </c>
      <c r="D150" s="16" t="s">
        <v>67</v>
      </c>
      <c r="E150" s="6" t="n">
        <v>1000</v>
      </c>
      <c r="F150" s="7" t="n">
        <v>14</v>
      </c>
      <c r="G150" s="6" t="n">
        <v>61.08</v>
      </c>
      <c r="H150" s="6" t="n">
        <v>111</v>
      </c>
      <c r="I150" s="6" t="n">
        <v>855.12</v>
      </c>
      <c r="J150" s="6" t="n">
        <v>744.12</v>
      </c>
    </row>
    <row collapsed="false" customFormat="false" customHeight="false" hidden="false" ht="12.1" outlineLevel="0" r="151">
      <c r="A151" s="39" t="n">
        <v>47085</v>
      </c>
      <c r="B151" s="16" t="s">
        <v>240</v>
      </c>
      <c r="C151" s="16" t="s">
        <v>103</v>
      </c>
      <c r="D151" s="16" t="s">
        <v>104</v>
      </c>
      <c r="E151" s="6" t="n">
        <v>1000</v>
      </c>
      <c r="F151" s="7" t="n">
        <v>2</v>
      </c>
      <c r="G151" s="6" t="n">
        <v>35.4</v>
      </c>
      <c r="H151" s="6" t="n">
        <v>9</v>
      </c>
      <c r="I151" s="6" t="n">
        <v>70.8</v>
      </c>
      <c r="J151" s="6" t="n">
        <v>61.8</v>
      </c>
    </row>
    <row collapsed="false" customFormat="false" customHeight="false" hidden="false" ht="12.1" outlineLevel="0" r="152">
      <c r="A152" s="39" t="n">
        <v>47155</v>
      </c>
      <c r="B152" s="16" t="s">
        <v>213</v>
      </c>
      <c r="C152" s="16" t="s">
        <v>106</v>
      </c>
      <c r="D152" s="16" t="s">
        <v>107</v>
      </c>
      <c r="E152" s="6" t="n">
        <v>1000</v>
      </c>
      <c r="F152" s="7" t="n">
        <v>1</v>
      </c>
      <c r="G152" s="6" t="n">
        <v>34.9</v>
      </c>
      <c r="H152" s="6" t="n">
        <v>5</v>
      </c>
      <c r="I152" s="6" t="n">
        <v>34.9</v>
      </c>
      <c r="J152" s="6" t="n">
        <v>29.9</v>
      </c>
    </row>
    <row collapsed="false" customFormat="false" customHeight="false" hidden="false" ht="12.1" outlineLevel="0" r="153">
      <c r="A153" s="39" t="n">
        <v>47225</v>
      </c>
      <c r="B153" s="16" t="s">
        <v>213</v>
      </c>
      <c r="C153" s="16" t="s">
        <v>76</v>
      </c>
      <c r="D153" s="16" t="s">
        <v>77</v>
      </c>
      <c r="E153" s="6" t="n">
        <v>1000</v>
      </c>
      <c r="F153" s="7" t="n">
        <v>11</v>
      </c>
      <c r="G153" s="6" t="n">
        <v>64.82</v>
      </c>
      <c r="H153" s="6" t="n">
        <v>84</v>
      </c>
      <c r="I153" s="6" t="n">
        <v>713.02</v>
      </c>
      <c r="J153" s="6" t="n">
        <v>621.02</v>
      </c>
    </row>
    <row collapsed="false" customFormat="false" customHeight="false" hidden="false" ht="12.1" outlineLevel="0" r="154">
      <c r="A154" s="39" t="n">
        <v>47225</v>
      </c>
      <c r="B154" s="16" t="s">
        <v>240</v>
      </c>
      <c r="C154" s="16" t="s">
        <v>96</v>
      </c>
      <c r="D154" s="16" t="s">
        <v>97</v>
      </c>
      <c r="E154" s="6" t="n">
        <v>1000</v>
      </c>
      <c r="F154" s="7" t="n">
        <v>2</v>
      </c>
      <c r="G154" s="6" t="n">
        <v>62.33</v>
      </c>
      <c r="H154" s="6" t="n">
        <v>16</v>
      </c>
      <c r="I154" s="6" t="n">
        <v>124.66</v>
      </c>
      <c r="J154" s="6" t="n">
        <v>108.66</v>
      </c>
    </row>
    <row collapsed="false" customFormat="false" customHeight="false" hidden="false" ht="12.1" outlineLevel="0" r="155">
      <c r="A155" s="39" t="n">
        <v>47225</v>
      </c>
      <c r="B155" s="16" t="s">
        <v>240</v>
      </c>
      <c r="C155" s="16" t="s">
        <v>93</v>
      </c>
      <c r="D155" s="16" t="s">
        <v>94</v>
      </c>
      <c r="E155" s="6" t="n">
        <v>1000</v>
      </c>
      <c r="F155" s="7" t="n">
        <v>5</v>
      </c>
      <c r="G155" s="6" t="n">
        <v>64.82</v>
      </c>
      <c r="H155" s="6" t="n">
        <v>42</v>
      </c>
      <c r="I155" s="6" t="n">
        <v>324.1</v>
      </c>
      <c r="J155" s="6" t="n">
        <v>282.1</v>
      </c>
    </row>
    <row collapsed="false" customFormat="false" customHeight="false" hidden="false" ht="12.1" outlineLevel="0" r="156">
      <c r="A156" s="39" t="n">
        <v>47260</v>
      </c>
      <c r="B156" s="16" t="s">
        <v>240</v>
      </c>
      <c r="C156" s="16" t="s">
        <v>61</v>
      </c>
      <c r="D156" s="16" t="s">
        <v>63</v>
      </c>
      <c r="E156" s="6" t="n">
        <v>1000</v>
      </c>
      <c r="F156" s="7" t="n">
        <v>15</v>
      </c>
      <c r="G156" s="6" t="n">
        <v>61.08</v>
      </c>
      <c r="H156" s="6" t="n">
        <v>119</v>
      </c>
      <c r="I156" s="6" t="n">
        <v>916.2</v>
      </c>
      <c r="J156" s="6" t="n">
        <v>797.2</v>
      </c>
    </row>
    <row collapsed="false" customFormat="false" customHeight="false" hidden="false" ht="12.1" outlineLevel="0" r="157">
      <c r="A157" s="39" t="n">
        <v>47267</v>
      </c>
      <c r="B157" s="16" t="s">
        <v>240</v>
      </c>
      <c r="C157" s="16" t="s">
        <v>100</v>
      </c>
      <c r="D157" s="16" t="s">
        <v>101</v>
      </c>
      <c r="E157" s="6" t="n">
        <v>1000</v>
      </c>
      <c r="F157" s="7" t="n">
        <v>2</v>
      </c>
      <c r="G157" s="6" t="n">
        <v>48.87</v>
      </c>
      <c r="H157" s="6" t="n">
        <v>13</v>
      </c>
      <c r="I157" s="6" t="n">
        <v>97.74</v>
      </c>
      <c r="J157" s="6" t="n">
        <v>84.74</v>
      </c>
    </row>
    <row collapsed="false" customFormat="false" customHeight="false" hidden="false" ht="12.1" outlineLevel="0" r="158">
      <c r="A158" s="39" t="n">
        <v>47267</v>
      </c>
      <c r="B158" s="16" t="s">
        <v>240</v>
      </c>
      <c r="C158" s="16" t="s">
        <v>66</v>
      </c>
      <c r="D158" s="16" t="s">
        <v>67</v>
      </c>
      <c r="E158" s="6" t="n">
        <v>1000</v>
      </c>
      <c r="F158" s="7" t="n">
        <v>14</v>
      </c>
      <c r="G158" s="6" t="n">
        <v>61.08</v>
      </c>
      <c r="H158" s="6" t="n">
        <v>111</v>
      </c>
      <c r="I158" s="6" t="n">
        <v>855.12</v>
      </c>
      <c r="J158" s="6" t="n">
        <v>744.12</v>
      </c>
    </row>
    <row collapsed="false" customFormat="false" customHeight="false" hidden="false" ht="12.1" outlineLevel="0" r="159">
      <c r="A159" s="39" t="n">
        <v>47267</v>
      </c>
      <c r="B159" s="16" t="s">
        <v>240</v>
      </c>
      <c r="C159" s="16" t="s">
        <v>103</v>
      </c>
      <c r="D159" s="16" t="s">
        <v>104</v>
      </c>
      <c r="E159" s="6" t="n">
        <v>1000</v>
      </c>
      <c r="F159" s="7" t="n">
        <v>2</v>
      </c>
      <c r="G159" s="6" t="n">
        <v>35.4</v>
      </c>
      <c r="H159" s="6" t="n">
        <v>9</v>
      </c>
      <c r="I159" s="6" t="n">
        <v>70.8</v>
      </c>
      <c r="J159" s="6" t="n">
        <v>61.8</v>
      </c>
    </row>
    <row collapsed="false" customFormat="false" customHeight="false" hidden="false" ht="12.1" outlineLevel="0" r="160">
      <c r="A160" s="39" t="n">
        <v>47337</v>
      </c>
      <c r="B160" s="16" t="s">
        <v>213</v>
      </c>
      <c r="C160" s="16" t="s">
        <v>106</v>
      </c>
      <c r="D160" s="16" t="s">
        <v>107</v>
      </c>
      <c r="E160" s="6" t="n">
        <v>1000</v>
      </c>
      <c r="F160" s="7" t="n">
        <v>1</v>
      </c>
      <c r="G160" s="6" t="n">
        <v>34.9</v>
      </c>
      <c r="H160" s="6" t="n">
        <v>5</v>
      </c>
      <c r="I160" s="6" t="n">
        <v>34.9</v>
      </c>
      <c r="J160" s="6" t="n">
        <v>29.9</v>
      </c>
    </row>
    <row collapsed="false" customFormat="false" customHeight="false" hidden="false" ht="12.1" outlineLevel="0" r="161">
      <c r="A161" s="39" t="n">
        <v>47407</v>
      </c>
      <c r="B161" s="16" t="s">
        <v>213</v>
      </c>
      <c r="C161" s="16" t="s">
        <v>76</v>
      </c>
      <c r="D161" s="16" t="s">
        <v>77</v>
      </c>
      <c r="E161" s="6" t="n">
        <v>1000</v>
      </c>
      <c r="F161" s="7" t="n">
        <v>11</v>
      </c>
      <c r="G161" s="6" t="n">
        <v>64.82</v>
      </c>
      <c r="H161" s="6" t="n">
        <v>84</v>
      </c>
      <c r="I161" s="6" t="n">
        <v>713.02</v>
      </c>
      <c r="J161" s="6" t="n">
        <v>621.02</v>
      </c>
    </row>
    <row collapsed="false" customFormat="false" customHeight="false" hidden="false" ht="12.1" outlineLevel="0" r="162">
      <c r="A162" s="39" t="n">
        <v>47407</v>
      </c>
      <c r="B162" s="16" t="s">
        <v>240</v>
      </c>
      <c r="C162" s="16" t="s">
        <v>96</v>
      </c>
      <c r="D162" s="16" t="s">
        <v>97</v>
      </c>
      <c r="E162" s="6" t="n">
        <v>1000</v>
      </c>
      <c r="F162" s="7" t="n">
        <v>2</v>
      </c>
      <c r="G162" s="6" t="n">
        <v>62.33</v>
      </c>
      <c r="H162" s="6" t="n">
        <v>16</v>
      </c>
      <c r="I162" s="6" t="n">
        <v>124.66</v>
      </c>
      <c r="J162" s="6" t="n">
        <v>108.66</v>
      </c>
    </row>
    <row collapsed="false" customFormat="false" customHeight="false" hidden="false" ht="12.1" outlineLevel="0" r="163">
      <c r="A163" s="39" t="n">
        <v>47407</v>
      </c>
      <c r="B163" s="16" t="s">
        <v>240</v>
      </c>
      <c r="C163" s="16" t="s">
        <v>93</v>
      </c>
      <c r="D163" s="16" t="s">
        <v>94</v>
      </c>
      <c r="E163" s="6" t="n">
        <v>1000</v>
      </c>
      <c r="F163" s="7" t="n">
        <v>5</v>
      </c>
      <c r="G163" s="6" t="n">
        <v>64.82</v>
      </c>
      <c r="H163" s="6" t="n">
        <v>42</v>
      </c>
      <c r="I163" s="6" t="n">
        <v>324.1</v>
      </c>
      <c r="J163" s="6" t="n">
        <v>282.1</v>
      </c>
    </row>
    <row collapsed="false" customFormat="false" customHeight="false" hidden="false" ht="12.1" outlineLevel="0" r="164">
      <c r="A164" s="39" t="n">
        <v>47442</v>
      </c>
      <c r="B164" s="16" t="s">
        <v>240</v>
      </c>
      <c r="C164" s="16" t="s">
        <v>61</v>
      </c>
      <c r="D164" s="16" t="s">
        <v>63</v>
      </c>
      <c r="E164" s="6" t="n">
        <v>1000</v>
      </c>
      <c r="F164" s="7" t="n">
        <v>15</v>
      </c>
      <c r="G164" s="6" t="n">
        <v>61.08</v>
      </c>
      <c r="H164" s="6" t="n">
        <v>119</v>
      </c>
      <c r="I164" s="6" t="n">
        <v>916.2</v>
      </c>
      <c r="J164" s="6" t="n">
        <v>797.2</v>
      </c>
    </row>
    <row collapsed="false" customFormat="false" customHeight="false" hidden="false" ht="12.1" outlineLevel="0" r="165">
      <c r="A165" s="39" t="n">
        <v>47449</v>
      </c>
      <c r="B165" s="16" t="s">
        <v>240</v>
      </c>
      <c r="C165" s="16" t="s">
        <v>100</v>
      </c>
      <c r="D165" s="16" t="s">
        <v>101</v>
      </c>
      <c r="E165" s="6" t="n">
        <v>1000</v>
      </c>
      <c r="F165" s="7" t="n">
        <v>2</v>
      </c>
      <c r="G165" s="6" t="n">
        <v>48.87</v>
      </c>
      <c r="H165" s="6" t="n">
        <v>13</v>
      </c>
      <c r="I165" s="6" t="n">
        <v>97.74</v>
      </c>
      <c r="J165" s="6" t="n">
        <v>84.74</v>
      </c>
    </row>
    <row collapsed="false" customFormat="false" customHeight="false" hidden="false" ht="12.1" outlineLevel="0" r="166">
      <c r="A166" s="39" t="n">
        <v>47449</v>
      </c>
      <c r="B166" s="16" t="s">
        <v>240</v>
      </c>
      <c r="C166" s="16" t="s">
        <v>66</v>
      </c>
      <c r="D166" s="16" t="s">
        <v>67</v>
      </c>
      <c r="E166" s="6" t="n">
        <v>1000</v>
      </c>
      <c r="F166" s="7" t="n">
        <v>14</v>
      </c>
      <c r="G166" s="6" t="n">
        <v>61.08</v>
      </c>
      <c r="H166" s="6" t="n">
        <v>111</v>
      </c>
      <c r="I166" s="6" t="n">
        <v>855.12</v>
      </c>
      <c r="J166" s="6" t="n">
        <v>744.12</v>
      </c>
    </row>
    <row collapsed="false" customFormat="false" customHeight="false" hidden="false" ht="12.1" outlineLevel="0" r="167">
      <c r="A167" s="39" t="n">
        <v>47449</v>
      </c>
      <c r="B167" s="16" t="s">
        <v>240</v>
      </c>
      <c r="C167" s="16" t="s">
        <v>103</v>
      </c>
      <c r="D167" s="16" t="s">
        <v>104</v>
      </c>
      <c r="E167" s="6" t="n">
        <v>1000</v>
      </c>
      <c r="F167" s="7" t="n">
        <v>2</v>
      </c>
      <c r="G167" s="6" t="n">
        <v>35.4</v>
      </c>
      <c r="H167" s="6" t="n">
        <v>9</v>
      </c>
      <c r="I167" s="6" t="n">
        <v>70.8</v>
      </c>
      <c r="J167" s="6" t="n">
        <v>61.8</v>
      </c>
    </row>
    <row collapsed="false" customFormat="false" customHeight="false" hidden="false" ht="12.1" outlineLevel="0" r="168">
      <c r="A168" s="39" t="n">
        <v>47519</v>
      </c>
      <c r="B168" s="16" t="s">
        <v>213</v>
      </c>
      <c r="C168" s="16" t="s">
        <v>106</v>
      </c>
      <c r="D168" s="16" t="s">
        <v>107</v>
      </c>
      <c r="E168" s="6" t="n">
        <v>1000</v>
      </c>
      <c r="F168" s="7" t="n">
        <v>1</v>
      </c>
      <c r="G168" s="6" t="n">
        <v>34.9</v>
      </c>
      <c r="H168" s="6" t="n">
        <v>5</v>
      </c>
      <c r="I168" s="6" t="n">
        <v>34.9</v>
      </c>
      <c r="J168" s="6" t="n">
        <v>29.9</v>
      </c>
    </row>
    <row collapsed="false" customFormat="false" customHeight="false" hidden="false" ht="12.1" outlineLevel="0" r="169">
      <c r="A169" s="39" t="n">
        <v>47589</v>
      </c>
      <c r="B169" s="16" t="s">
        <v>213</v>
      </c>
      <c r="C169" s="16" t="s">
        <v>76</v>
      </c>
      <c r="D169" s="16" t="s">
        <v>77</v>
      </c>
      <c r="E169" s="6" t="n">
        <v>1000</v>
      </c>
      <c r="F169" s="7" t="n">
        <v>11</v>
      </c>
      <c r="G169" s="6" t="n">
        <v>64.82</v>
      </c>
      <c r="H169" s="6" t="n">
        <v>84</v>
      </c>
      <c r="I169" s="6" t="n">
        <v>713.02</v>
      </c>
      <c r="J169" s="6" t="n">
        <v>621.02</v>
      </c>
    </row>
    <row collapsed="false" customFormat="false" customHeight="false" hidden="false" ht="12.1" outlineLevel="0" r="170">
      <c r="A170" s="39" t="n">
        <v>47589</v>
      </c>
      <c r="B170" s="16" t="s">
        <v>240</v>
      </c>
      <c r="C170" s="16" t="s">
        <v>96</v>
      </c>
      <c r="D170" s="16" t="s">
        <v>97</v>
      </c>
      <c r="E170" s="6" t="n">
        <v>1000</v>
      </c>
      <c r="F170" s="7" t="n">
        <v>2</v>
      </c>
      <c r="G170" s="6" t="n">
        <v>62.33</v>
      </c>
      <c r="H170" s="6" t="n">
        <v>16</v>
      </c>
      <c r="I170" s="6" t="n">
        <v>124.66</v>
      </c>
      <c r="J170" s="6" t="n">
        <v>108.66</v>
      </c>
    </row>
    <row collapsed="false" customFormat="false" customHeight="false" hidden="false" ht="12.1" outlineLevel="0" r="171">
      <c r="A171" s="39" t="n">
        <v>47589</v>
      </c>
      <c r="B171" s="16" t="s">
        <v>240</v>
      </c>
      <c r="C171" s="16" t="s">
        <v>93</v>
      </c>
      <c r="D171" s="16" t="s">
        <v>94</v>
      </c>
      <c r="E171" s="6" t="n">
        <v>1000</v>
      </c>
      <c r="F171" s="7" t="n">
        <v>5</v>
      </c>
      <c r="G171" s="6" t="n">
        <v>64.82</v>
      </c>
      <c r="H171" s="6" t="n">
        <v>42</v>
      </c>
      <c r="I171" s="6" t="n">
        <v>324.1</v>
      </c>
      <c r="J171" s="6" t="n">
        <v>282.1</v>
      </c>
    </row>
    <row collapsed="false" customFormat="false" customHeight="false" hidden="false" ht="12.1" outlineLevel="0" r="172">
      <c r="A172" s="39" t="n">
        <v>47624</v>
      </c>
      <c r="B172" s="16" t="s">
        <v>240</v>
      </c>
      <c r="C172" s="16" t="s">
        <v>61</v>
      </c>
      <c r="D172" s="16" t="s">
        <v>63</v>
      </c>
      <c r="E172" s="6" t="n">
        <v>1000</v>
      </c>
      <c r="F172" s="7" t="n">
        <v>15</v>
      </c>
      <c r="G172" s="6" t="n">
        <v>61.08</v>
      </c>
      <c r="H172" s="6" t="n">
        <v>119</v>
      </c>
      <c r="I172" s="6" t="n">
        <v>916.2</v>
      </c>
      <c r="J172" s="6" t="n">
        <v>797.2</v>
      </c>
    </row>
    <row collapsed="false" customFormat="false" customHeight="false" hidden="false" ht="12.1" outlineLevel="0" r="173">
      <c r="A173" s="39" t="n">
        <v>47631</v>
      </c>
      <c r="B173" s="16" t="s">
        <v>240</v>
      </c>
      <c r="C173" s="16" t="s">
        <v>100</v>
      </c>
      <c r="D173" s="16" t="s">
        <v>101</v>
      </c>
      <c r="E173" s="6" t="n">
        <v>1000</v>
      </c>
      <c r="F173" s="7" t="n">
        <v>2</v>
      </c>
      <c r="G173" s="6" t="n">
        <v>48.87</v>
      </c>
      <c r="H173" s="6" t="n">
        <v>13</v>
      </c>
      <c r="I173" s="6" t="n">
        <v>97.74</v>
      </c>
      <c r="J173" s="6" t="n">
        <v>84.74</v>
      </c>
    </row>
    <row collapsed="false" customFormat="false" customHeight="false" hidden="false" ht="12.1" outlineLevel="0" r="174">
      <c r="A174" s="39" t="n">
        <v>47631</v>
      </c>
      <c r="B174" s="16" t="s">
        <v>240</v>
      </c>
      <c r="C174" s="16" t="s">
        <v>66</v>
      </c>
      <c r="D174" s="16" t="s">
        <v>67</v>
      </c>
      <c r="E174" s="6" t="n">
        <v>1000</v>
      </c>
      <c r="F174" s="7" t="n">
        <v>14</v>
      </c>
      <c r="G174" s="6" t="n">
        <v>61.08</v>
      </c>
      <c r="H174" s="6" t="n">
        <v>111</v>
      </c>
      <c r="I174" s="6" t="n">
        <v>855.12</v>
      </c>
      <c r="J174" s="6" t="n">
        <v>744.12</v>
      </c>
    </row>
    <row collapsed="false" customFormat="false" customHeight="false" hidden="false" ht="12.1" outlineLevel="0" r="175">
      <c r="A175" s="39" t="n">
        <v>47631</v>
      </c>
      <c r="B175" s="16" t="s">
        <v>240</v>
      </c>
      <c r="C175" s="16" t="s">
        <v>103</v>
      </c>
      <c r="D175" s="16" t="s">
        <v>104</v>
      </c>
      <c r="E175" s="6" t="n">
        <v>1000</v>
      </c>
      <c r="F175" s="7" t="n">
        <v>2</v>
      </c>
      <c r="G175" s="6" t="n">
        <v>35.4</v>
      </c>
      <c r="H175" s="6" t="n">
        <v>9</v>
      </c>
      <c r="I175" s="6" t="n">
        <v>70.8</v>
      </c>
      <c r="J175" s="6" t="n">
        <v>61.8</v>
      </c>
    </row>
    <row collapsed="false" customFormat="false" customHeight="false" hidden="false" ht="12.1" outlineLevel="0" r="176">
      <c r="A176" s="39" t="n">
        <v>47639</v>
      </c>
      <c r="B176" s="16" t="s">
        <v>240</v>
      </c>
      <c r="C176" s="16" t="s">
        <v>90</v>
      </c>
      <c r="D176" s="16" t="s">
        <v>91</v>
      </c>
      <c r="E176" s="6" t="n">
        <v>1000</v>
      </c>
      <c r="F176" s="7" t="n">
        <v>5</v>
      </c>
      <c r="G176" s="6" t="n">
        <v>0.43</v>
      </c>
      <c r="H176" s="6" t="n">
        <v>0</v>
      </c>
      <c r="I176" s="6" t="n">
        <v>2.15</v>
      </c>
      <c r="J176" s="6" t="n">
        <v>2.15</v>
      </c>
    </row>
    <row collapsed="false" customFormat="false" customHeight="false" hidden="false" ht="12.1" outlineLevel="0" r="177">
      <c r="A177" s="39" t="n">
        <v>47701</v>
      </c>
      <c r="B177" s="16" t="s">
        <v>213</v>
      </c>
      <c r="C177" s="16" t="s">
        <v>106</v>
      </c>
      <c r="D177" s="16" t="s">
        <v>107</v>
      </c>
      <c r="E177" s="6" t="n">
        <v>1000</v>
      </c>
      <c r="F177" s="7" t="n">
        <v>1</v>
      </c>
      <c r="G177" s="6" t="n">
        <v>34.9</v>
      </c>
      <c r="H177" s="6" t="n">
        <v>5</v>
      </c>
      <c r="I177" s="6" t="n">
        <v>34.9</v>
      </c>
      <c r="J177" s="6" t="n">
        <v>29.9</v>
      </c>
    </row>
    <row collapsed="false" customFormat="false" customHeight="false" hidden="false" ht="12.1" outlineLevel="0" r="178">
      <c r="A178" s="39" t="n">
        <v>47771</v>
      </c>
      <c r="B178" s="16" t="s">
        <v>213</v>
      </c>
      <c r="C178" s="16" t="s">
        <v>76</v>
      </c>
      <c r="D178" s="16" t="s">
        <v>77</v>
      </c>
      <c r="E178" s="6" t="n">
        <v>1000</v>
      </c>
      <c r="F178" s="7" t="n">
        <v>11</v>
      </c>
      <c r="G178" s="6" t="n">
        <v>64.82</v>
      </c>
      <c r="H178" s="6" t="n">
        <v>84</v>
      </c>
      <c r="I178" s="6" t="n">
        <v>713.02</v>
      </c>
      <c r="J178" s="6" t="n">
        <v>621.02</v>
      </c>
    </row>
    <row collapsed="false" customFormat="false" customHeight="false" hidden="false" ht="12.1" outlineLevel="0" r="179">
      <c r="A179" s="39" t="n">
        <v>47771</v>
      </c>
      <c r="B179" s="16" t="s">
        <v>240</v>
      </c>
      <c r="C179" s="16" t="s">
        <v>96</v>
      </c>
      <c r="D179" s="16" t="s">
        <v>97</v>
      </c>
      <c r="E179" s="6" t="n">
        <v>1000</v>
      </c>
      <c r="F179" s="7" t="n">
        <v>2</v>
      </c>
      <c r="G179" s="6" t="n">
        <v>62.33</v>
      </c>
      <c r="H179" s="6" t="n">
        <v>16</v>
      </c>
      <c r="I179" s="6" t="n">
        <v>124.66</v>
      </c>
      <c r="J179" s="6" t="n">
        <v>108.66</v>
      </c>
    </row>
    <row collapsed="false" customFormat="false" customHeight="false" hidden="false" ht="12.1" outlineLevel="0" r="180">
      <c r="A180" s="39" t="n">
        <v>47771</v>
      </c>
      <c r="B180" s="16" t="s">
        <v>240</v>
      </c>
      <c r="C180" s="16" t="s">
        <v>93</v>
      </c>
      <c r="D180" s="16" t="s">
        <v>94</v>
      </c>
      <c r="E180" s="6" t="n">
        <v>1000</v>
      </c>
      <c r="F180" s="7" t="n">
        <v>5</v>
      </c>
      <c r="G180" s="6" t="n">
        <v>64.82</v>
      </c>
      <c r="H180" s="6" t="n">
        <v>42</v>
      </c>
      <c r="I180" s="6" t="n">
        <v>324.1</v>
      </c>
      <c r="J180" s="6" t="n">
        <v>282.1</v>
      </c>
    </row>
    <row collapsed="false" customFormat="false" customHeight="false" hidden="false" ht="12.1" outlineLevel="0" r="181">
      <c r="A181" s="39" t="n">
        <v>47806</v>
      </c>
      <c r="B181" s="16" t="s">
        <v>240</v>
      </c>
      <c r="C181" s="16" t="s">
        <v>61</v>
      </c>
      <c r="D181" s="16" t="s">
        <v>63</v>
      </c>
      <c r="E181" s="6" t="n">
        <v>1000</v>
      </c>
      <c r="F181" s="7" t="n">
        <v>15</v>
      </c>
      <c r="G181" s="6" t="n">
        <v>61.08</v>
      </c>
      <c r="H181" s="6" t="n">
        <v>119</v>
      </c>
      <c r="I181" s="6" t="n">
        <v>916.2</v>
      </c>
      <c r="J181" s="6" t="n">
        <v>797.2</v>
      </c>
    </row>
    <row collapsed="false" customFormat="false" customHeight="false" hidden="false" ht="12.1" outlineLevel="0" r="182">
      <c r="A182" s="39" t="n">
        <v>47813</v>
      </c>
      <c r="B182" s="16" t="s">
        <v>240</v>
      </c>
      <c r="C182" s="16" t="s">
        <v>100</v>
      </c>
      <c r="D182" s="16" t="s">
        <v>101</v>
      </c>
      <c r="E182" s="6" t="n">
        <v>1000</v>
      </c>
      <c r="F182" s="7" t="n">
        <v>2</v>
      </c>
      <c r="G182" s="6" t="n">
        <v>48.87</v>
      </c>
      <c r="H182" s="6" t="n">
        <v>13</v>
      </c>
      <c r="I182" s="6" t="n">
        <v>97.74</v>
      </c>
      <c r="J182" s="6" t="n">
        <v>84.74</v>
      </c>
    </row>
    <row collapsed="false" customFormat="false" customHeight="false" hidden="false" ht="12.1" outlineLevel="0" r="183">
      <c r="A183" s="39" t="n">
        <v>47813</v>
      </c>
      <c r="B183" s="16" t="s">
        <v>240</v>
      </c>
      <c r="C183" s="16" t="s">
        <v>66</v>
      </c>
      <c r="D183" s="16" t="s">
        <v>67</v>
      </c>
      <c r="E183" s="6" t="n">
        <v>1000</v>
      </c>
      <c r="F183" s="7" t="n">
        <v>14</v>
      </c>
      <c r="G183" s="6" t="n">
        <v>61.08</v>
      </c>
      <c r="H183" s="6" t="n">
        <v>111</v>
      </c>
      <c r="I183" s="6" t="n">
        <v>855.12</v>
      </c>
      <c r="J183" s="6" t="n">
        <v>744.12</v>
      </c>
    </row>
    <row collapsed="false" customFormat="false" customHeight="false" hidden="false" ht="12.1" outlineLevel="0" r="184">
      <c r="A184" s="39" t="n">
        <v>47813</v>
      </c>
      <c r="B184" s="16" t="s">
        <v>240</v>
      </c>
      <c r="C184" s="16" t="s">
        <v>103</v>
      </c>
      <c r="D184" s="16" t="s">
        <v>104</v>
      </c>
      <c r="E184" s="6" t="n">
        <v>1000</v>
      </c>
      <c r="F184" s="7" t="n">
        <v>2</v>
      </c>
      <c r="G184" s="6" t="n">
        <v>35.4</v>
      </c>
      <c r="H184" s="6" t="n">
        <v>9</v>
      </c>
      <c r="I184" s="6" t="n">
        <v>70.8</v>
      </c>
      <c r="J184" s="6" t="n">
        <v>61.8</v>
      </c>
    </row>
    <row collapsed="false" customFormat="false" customHeight="false" hidden="false" ht="12.1" outlineLevel="0" r="185">
      <c r="A185" s="39" t="n">
        <v>47883</v>
      </c>
      <c r="B185" s="16" t="s">
        <v>213</v>
      </c>
      <c r="C185" s="16" t="s">
        <v>106</v>
      </c>
      <c r="D185" s="16" t="s">
        <v>107</v>
      </c>
      <c r="E185" s="6" t="n">
        <v>1000</v>
      </c>
      <c r="F185" s="7" t="n">
        <v>1</v>
      </c>
      <c r="G185" s="6" t="n">
        <v>34.9</v>
      </c>
      <c r="H185" s="6" t="n">
        <v>5</v>
      </c>
      <c r="I185" s="6" t="n">
        <v>34.9</v>
      </c>
      <c r="J185" s="6" t="n">
        <v>29.9</v>
      </c>
    </row>
    <row collapsed="false" customFormat="false" customHeight="false" hidden="false" ht="12.1" outlineLevel="0" r="186">
      <c r="A186" s="39" t="n">
        <v>47953</v>
      </c>
      <c r="B186" s="16" t="s">
        <v>213</v>
      </c>
      <c r="C186" s="16" t="s">
        <v>76</v>
      </c>
      <c r="D186" s="16" t="s">
        <v>77</v>
      </c>
      <c r="E186" s="6" t="n">
        <v>1000</v>
      </c>
      <c r="F186" s="7" t="n">
        <v>11</v>
      </c>
      <c r="G186" s="6" t="n">
        <v>64.82</v>
      </c>
      <c r="H186" s="6" t="n">
        <v>84</v>
      </c>
      <c r="I186" s="6" t="n">
        <v>713.02</v>
      </c>
      <c r="J186" s="6" t="n">
        <v>621.02</v>
      </c>
    </row>
    <row collapsed="false" customFormat="false" customHeight="false" hidden="false" ht="12.1" outlineLevel="0" r="187">
      <c r="A187" s="39" t="n">
        <v>47953</v>
      </c>
      <c r="B187" s="16" t="s">
        <v>240</v>
      </c>
      <c r="C187" s="16" t="s">
        <v>96</v>
      </c>
      <c r="D187" s="16" t="s">
        <v>97</v>
      </c>
      <c r="E187" s="6" t="n">
        <v>1000</v>
      </c>
      <c r="F187" s="7" t="n">
        <v>2</v>
      </c>
      <c r="G187" s="6" t="n">
        <v>62.33</v>
      </c>
      <c r="H187" s="6" t="n">
        <v>16</v>
      </c>
      <c r="I187" s="6" t="n">
        <v>124.66</v>
      </c>
      <c r="J187" s="6" t="n">
        <v>108.66</v>
      </c>
    </row>
    <row collapsed="false" customFormat="false" customHeight="false" hidden="false" ht="12.1" outlineLevel="0" r="188">
      <c r="A188" s="39" t="n">
        <v>47953</v>
      </c>
      <c r="B188" s="16" t="s">
        <v>240</v>
      </c>
      <c r="C188" s="16" t="s">
        <v>93</v>
      </c>
      <c r="D188" s="16" t="s">
        <v>94</v>
      </c>
      <c r="E188" s="6" t="n">
        <v>1000</v>
      </c>
      <c r="F188" s="7" t="n">
        <v>5</v>
      </c>
      <c r="G188" s="6" t="n">
        <v>64.82</v>
      </c>
      <c r="H188" s="6" t="n">
        <v>42</v>
      </c>
      <c r="I188" s="6" t="n">
        <v>324.1</v>
      </c>
      <c r="J188" s="6" t="n">
        <v>282.1</v>
      </c>
    </row>
    <row collapsed="false" customFormat="false" customHeight="false" hidden="false" ht="12.1" outlineLevel="0" r="189">
      <c r="A189" s="39" t="n">
        <v>47988</v>
      </c>
      <c r="B189" s="16" t="s">
        <v>240</v>
      </c>
      <c r="C189" s="16" t="s">
        <v>61</v>
      </c>
      <c r="D189" s="16" t="s">
        <v>63</v>
      </c>
      <c r="E189" s="6" t="n">
        <v>1000</v>
      </c>
      <c r="F189" s="7" t="n">
        <v>15</v>
      </c>
      <c r="G189" s="6" t="n">
        <v>61.08</v>
      </c>
      <c r="H189" s="6" t="n">
        <v>119</v>
      </c>
      <c r="I189" s="6" t="n">
        <v>916.2</v>
      </c>
      <c r="J189" s="6" t="n">
        <v>797.2</v>
      </c>
    </row>
    <row collapsed="false" customFormat="false" customHeight="false" hidden="false" ht="12.1" outlineLevel="0" r="190">
      <c r="A190" s="39" t="n">
        <v>47995</v>
      </c>
      <c r="B190" s="16" t="s">
        <v>240</v>
      </c>
      <c r="C190" s="16" t="s">
        <v>100</v>
      </c>
      <c r="D190" s="16" t="s">
        <v>101</v>
      </c>
      <c r="E190" s="6" t="n">
        <v>1000</v>
      </c>
      <c r="F190" s="7" t="n">
        <v>2</v>
      </c>
      <c r="G190" s="6" t="n">
        <v>48.87</v>
      </c>
      <c r="H190" s="6" t="n">
        <v>13</v>
      </c>
      <c r="I190" s="6" t="n">
        <v>97.74</v>
      </c>
      <c r="J190" s="6" t="n">
        <v>84.74</v>
      </c>
    </row>
    <row collapsed="false" customFormat="false" customHeight="false" hidden="false" ht="12.1" outlineLevel="0" r="191">
      <c r="A191" s="39" t="n">
        <v>47995</v>
      </c>
      <c r="B191" s="16" t="s">
        <v>240</v>
      </c>
      <c r="C191" s="16" t="s">
        <v>66</v>
      </c>
      <c r="D191" s="16" t="s">
        <v>67</v>
      </c>
      <c r="E191" s="6" t="n">
        <v>1000</v>
      </c>
      <c r="F191" s="7" t="n">
        <v>14</v>
      </c>
      <c r="G191" s="6" t="n">
        <v>61.08</v>
      </c>
      <c r="H191" s="6" t="n">
        <v>111</v>
      </c>
      <c r="I191" s="6" t="n">
        <v>855.12</v>
      </c>
      <c r="J191" s="6" t="n">
        <v>744.12</v>
      </c>
    </row>
    <row collapsed="false" customFormat="false" customHeight="false" hidden="false" ht="12.1" outlineLevel="0" r="192">
      <c r="A192" s="39" t="n">
        <v>47995</v>
      </c>
      <c r="B192" s="16" t="s">
        <v>240</v>
      </c>
      <c r="C192" s="16" t="s">
        <v>103</v>
      </c>
      <c r="D192" s="16" t="s">
        <v>104</v>
      </c>
      <c r="E192" s="6" t="n">
        <v>1000</v>
      </c>
      <c r="F192" s="7" t="n">
        <v>2</v>
      </c>
      <c r="G192" s="6" t="n">
        <v>35.4</v>
      </c>
      <c r="H192" s="6" t="n">
        <v>9</v>
      </c>
      <c r="I192" s="6" t="n">
        <v>70.8</v>
      </c>
      <c r="J192" s="6" t="n">
        <v>61.8</v>
      </c>
    </row>
    <row collapsed="false" customFormat="false" customHeight="false" hidden="false" ht="12.1" outlineLevel="0" r="193">
      <c r="A193" s="39" t="n">
        <v>48065</v>
      </c>
      <c r="B193" s="16" t="s">
        <v>213</v>
      </c>
      <c r="C193" s="16" t="s">
        <v>106</v>
      </c>
      <c r="D193" s="16" t="s">
        <v>107</v>
      </c>
      <c r="E193" s="6" t="n">
        <v>1000</v>
      </c>
      <c r="F193" s="7" t="n">
        <v>1</v>
      </c>
      <c r="G193" s="6" t="n">
        <v>34.9</v>
      </c>
      <c r="H193" s="6" t="n">
        <v>5</v>
      </c>
      <c r="I193" s="6" t="n">
        <v>34.9</v>
      </c>
      <c r="J193" s="6" t="n">
        <v>29.9</v>
      </c>
    </row>
    <row collapsed="false" customFormat="false" customHeight="false" hidden="false" ht="12.1" outlineLevel="0" r="194">
      <c r="A194" s="39" t="n">
        <v>48135</v>
      </c>
      <c r="B194" s="16" t="s">
        <v>213</v>
      </c>
      <c r="C194" s="16" t="s">
        <v>76</v>
      </c>
      <c r="D194" s="16" t="s">
        <v>77</v>
      </c>
      <c r="E194" s="6" t="n">
        <v>1000</v>
      </c>
      <c r="F194" s="7" t="n">
        <v>11</v>
      </c>
      <c r="G194" s="6" t="n">
        <v>64.82</v>
      </c>
      <c r="H194" s="6" t="n">
        <v>84</v>
      </c>
      <c r="I194" s="6" t="n">
        <v>713.02</v>
      </c>
      <c r="J194" s="6" t="n">
        <v>621.02</v>
      </c>
    </row>
    <row collapsed="false" customFormat="false" customHeight="false" hidden="false" ht="12.1" outlineLevel="0" r="195">
      <c r="A195" s="39" t="n">
        <v>48135</v>
      </c>
      <c r="B195" s="16" t="s">
        <v>240</v>
      </c>
      <c r="C195" s="16" t="s">
        <v>96</v>
      </c>
      <c r="D195" s="16" t="s">
        <v>97</v>
      </c>
      <c r="E195" s="6" t="n">
        <v>1000</v>
      </c>
      <c r="F195" s="7" t="n">
        <v>2</v>
      </c>
      <c r="G195" s="6" t="n">
        <v>62.33</v>
      </c>
      <c r="H195" s="6" t="n">
        <v>16</v>
      </c>
      <c r="I195" s="6" t="n">
        <v>124.66</v>
      </c>
      <c r="J195" s="6" t="n">
        <v>108.66</v>
      </c>
    </row>
    <row collapsed="false" customFormat="false" customHeight="false" hidden="false" ht="12.1" outlineLevel="0" r="196">
      <c r="A196" s="39" t="n">
        <v>48135</v>
      </c>
      <c r="B196" s="16" t="s">
        <v>240</v>
      </c>
      <c r="C196" s="16" t="s">
        <v>93</v>
      </c>
      <c r="D196" s="16" t="s">
        <v>94</v>
      </c>
      <c r="E196" s="6" t="n">
        <v>1000</v>
      </c>
      <c r="F196" s="7" t="n">
        <v>5</v>
      </c>
      <c r="G196" s="6" t="n">
        <v>64.82</v>
      </c>
      <c r="H196" s="6" t="n">
        <v>42</v>
      </c>
      <c r="I196" s="6" t="n">
        <v>324.1</v>
      </c>
      <c r="J196" s="6" t="n">
        <v>282.1</v>
      </c>
    </row>
    <row collapsed="false" customFormat="false" customHeight="false" hidden="false" ht="12.1" outlineLevel="0" r="197">
      <c r="A197" s="39" t="n">
        <v>48170</v>
      </c>
      <c r="B197" s="16" t="s">
        <v>240</v>
      </c>
      <c r="C197" s="16" t="s">
        <v>61</v>
      </c>
      <c r="D197" s="16" t="s">
        <v>63</v>
      </c>
      <c r="E197" s="6" t="n">
        <v>1000</v>
      </c>
      <c r="F197" s="7" t="n">
        <v>15</v>
      </c>
      <c r="G197" s="6" t="n">
        <v>61.08</v>
      </c>
      <c r="H197" s="6" t="n">
        <v>119</v>
      </c>
      <c r="I197" s="6" t="n">
        <v>916.2</v>
      </c>
      <c r="J197" s="6" t="n">
        <v>797.2</v>
      </c>
    </row>
    <row collapsed="false" customFormat="false" customHeight="false" hidden="false" ht="12.1" outlineLevel="0" r="198">
      <c r="A198" s="39" t="n">
        <v>48177</v>
      </c>
      <c r="B198" s="16" t="s">
        <v>240</v>
      </c>
      <c r="C198" s="16" t="s">
        <v>100</v>
      </c>
      <c r="D198" s="16" t="s">
        <v>101</v>
      </c>
      <c r="E198" s="6" t="n">
        <v>1000</v>
      </c>
      <c r="F198" s="7" t="n">
        <v>2</v>
      </c>
      <c r="G198" s="6" t="n">
        <v>48.87</v>
      </c>
      <c r="H198" s="6" t="n">
        <v>13</v>
      </c>
      <c r="I198" s="6" t="n">
        <v>97.74</v>
      </c>
      <c r="J198" s="6" t="n">
        <v>84.74</v>
      </c>
    </row>
    <row collapsed="false" customFormat="false" customHeight="false" hidden="false" ht="12.1" outlineLevel="0" r="199">
      <c r="A199" s="39" t="n">
        <v>48177</v>
      </c>
      <c r="B199" s="16" t="s">
        <v>240</v>
      </c>
      <c r="C199" s="16" t="s">
        <v>66</v>
      </c>
      <c r="D199" s="16" t="s">
        <v>67</v>
      </c>
      <c r="E199" s="6" t="n">
        <v>1000</v>
      </c>
      <c r="F199" s="7" t="n">
        <v>14</v>
      </c>
      <c r="G199" s="6" t="n">
        <v>61.08</v>
      </c>
      <c r="H199" s="6" t="n">
        <v>111</v>
      </c>
      <c r="I199" s="6" t="n">
        <v>855.12</v>
      </c>
      <c r="J199" s="6" t="n">
        <v>744.12</v>
      </c>
    </row>
    <row collapsed="false" customFormat="false" customHeight="false" hidden="false" ht="12.1" outlineLevel="0" r="200">
      <c r="A200" s="39" t="n">
        <v>48177</v>
      </c>
      <c r="B200" s="16" t="s">
        <v>240</v>
      </c>
      <c r="C200" s="16" t="s">
        <v>103</v>
      </c>
      <c r="D200" s="16" t="s">
        <v>104</v>
      </c>
      <c r="E200" s="6" t="n">
        <v>1000</v>
      </c>
      <c r="F200" s="7" t="n">
        <v>2</v>
      </c>
      <c r="G200" s="6" t="n">
        <v>35.4</v>
      </c>
      <c r="H200" s="6" t="n">
        <v>9</v>
      </c>
      <c r="I200" s="6" t="n">
        <v>70.8</v>
      </c>
      <c r="J200" s="6" t="n">
        <v>61.8</v>
      </c>
    </row>
    <row collapsed="false" customFormat="false" customHeight="false" hidden="false" ht="12.1" outlineLevel="0" r="201">
      <c r="A201" s="39" t="n">
        <v>48247</v>
      </c>
      <c r="B201" s="16" t="s">
        <v>213</v>
      </c>
      <c r="C201" s="16" t="s">
        <v>106</v>
      </c>
      <c r="D201" s="16" t="s">
        <v>107</v>
      </c>
      <c r="E201" s="6" t="n">
        <v>1000</v>
      </c>
      <c r="F201" s="7" t="n">
        <v>1</v>
      </c>
      <c r="G201" s="6" t="n">
        <v>34.9</v>
      </c>
      <c r="H201" s="6" t="n">
        <v>5</v>
      </c>
      <c r="I201" s="6" t="n">
        <v>34.9</v>
      </c>
      <c r="J201" s="6" t="n">
        <v>29.9</v>
      </c>
    </row>
    <row collapsed="false" customFormat="false" customHeight="false" hidden="false" ht="12.1" outlineLevel="0" r="202">
      <c r="A202" s="39" t="n">
        <v>48317</v>
      </c>
      <c r="B202" s="16" t="s">
        <v>213</v>
      </c>
      <c r="C202" s="16" t="s">
        <v>76</v>
      </c>
      <c r="D202" s="16" t="s">
        <v>77</v>
      </c>
      <c r="E202" s="6" t="n">
        <v>1000</v>
      </c>
      <c r="F202" s="7" t="n">
        <v>11</v>
      </c>
      <c r="G202" s="6" t="n">
        <v>64.82</v>
      </c>
      <c r="H202" s="6" t="n">
        <v>84</v>
      </c>
      <c r="I202" s="6" t="n">
        <v>713.02</v>
      </c>
      <c r="J202" s="6" t="n">
        <v>621.02</v>
      </c>
    </row>
    <row collapsed="false" customFormat="false" customHeight="false" hidden="false" ht="12.1" outlineLevel="0" r="203">
      <c r="A203" s="39" t="n">
        <v>48317</v>
      </c>
      <c r="B203" s="16" t="s">
        <v>240</v>
      </c>
      <c r="C203" s="16" t="s">
        <v>96</v>
      </c>
      <c r="D203" s="16" t="s">
        <v>97</v>
      </c>
      <c r="E203" s="6" t="n">
        <v>1000</v>
      </c>
      <c r="F203" s="7" t="n">
        <v>2</v>
      </c>
      <c r="G203" s="6" t="n">
        <v>62.33</v>
      </c>
      <c r="H203" s="6" t="n">
        <v>16</v>
      </c>
      <c r="I203" s="6" t="n">
        <v>124.66</v>
      </c>
      <c r="J203" s="6" t="n">
        <v>108.66</v>
      </c>
    </row>
    <row collapsed="false" customFormat="false" customHeight="false" hidden="false" ht="12.1" outlineLevel="0" r="204">
      <c r="A204" s="39" t="n">
        <v>48317</v>
      </c>
      <c r="B204" s="16" t="s">
        <v>240</v>
      </c>
      <c r="C204" s="16" t="s">
        <v>93</v>
      </c>
      <c r="D204" s="16" t="s">
        <v>94</v>
      </c>
      <c r="E204" s="6" t="n">
        <v>1000</v>
      </c>
      <c r="F204" s="7" t="n">
        <v>5</v>
      </c>
      <c r="G204" s="6" t="n">
        <v>64.82</v>
      </c>
      <c r="H204" s="6" t="n">
        <v>42</v>
      </c>
      <c r="I204" s="6" t="n">
        <v>324.1</v>
      </c>
      <c r="J204" s="6" t="n">
        <v>282.1</v>
      </c>
    </row>
    <row collapsed="false" customFormat="false" customHeight="false" hidden="false" ht="12.1" outlineLevel="0" r="205">
      <c r="A205" s="39" t="n">
        <v>48352</v>
      </c>
      <c r="B205" s="16" t="s">
        <v>240</v>
      </c>
      <c r="C205" s="16" t="s">
        <v>61</v>
      </c>
      <c r="D205" s="16" t="s">
        <v>63</v>
      </c>
      <c r="E205" s="6" t="n">
        <v>1000</v>
      </c>
      <c r="F205" s="7" t="n">
        <v>15</v>
      </c>
      <c r="G205" s="6" t="n">
        <v>61.08</v>
      </c>
      <c r="H205" s="6" t="n">
        <v>119</v>
      </c>
      <c r="I205" s="6" t="n">
        <v>916.2</v>
      </c>
      <c r="J205" s="6" t="n">
        <v>797.2</v>
      </c>
    </row>
    <row collapsed="false" customFormat="false" customHeight="false" hidden="false" ht="12.1" outlineLevel="0" r="206">
      <c r="A206" s="39" t="n">
        <v>48359</v>
      </c>
      <c r="B206" s="16" t="s">
        <v>240</v>
      </c>
      <c r="C206" s="16" t="s">
        <v>100</v>
      </c>
      <c r="D206" s="16" t="s">
        <v>101</v>
      </c>
      <c r="E206" s="6" t="n">
        <v>1000</v>
      </c>
      <c r="F206" s="7" t="n">
        <v>2</v>
      </c>
      <c r="G206" s="6" t="n">
        <v>48.87</v>
      </c>
      <c r="H206" s="6" t="n">
        <v>13</v>
      </c>
      <c r="I206" s="6" t="n">
        <v>97.74</v>
      </c>
      <c r="J206" s="6" t="n">
        <v>84.74</v>
      </c>
    </row>
    <row collapsed="false" customFormat="false" customHeight="false" hidden="false" ht="12.1" outlineLevel="0" r="207">
      <c r="A207" s="39" t="n">
        <v>48359</v>
      </c>
      <c r="B207" s="16" t="s">
        <v>240</v>
      </c>
      <c r="C207" s="16" t="s">
        <v>66</v>
      </c>
      <c r="D207" s="16" t="s">
        <v>67</v>
      </c>
      <c r="E207" s="6" t="n">
        <v>1000</v>
      </c>
      <c r="F207" s="7" t="n">
        <v>14</v>
      </c>
      <c r="G207" s="6" t="n">
        <v>61.08</v>
      </c>
      <c r="H207" s="6" t="n">
        <v>111</v>
      </c>
      <c r="I207" s="6" t="n">
        <v>855.12</v>
      </c>
      <c r="J207" s="6" t="n">
        <v>744.12</v>
      </c>
    </row>
    <row collapsed="false" customFormat="false" customHeight="false" hidden="false" ht="12.1" outlineLevel="0" r="208">
      <c r="A208" s="39" t="n">
        <v>48359</v>
      </c>
      <c r="B208" s="16" t="s">
        <v>240</v>
      </c>
      <c r="C208" s="16" t="s">
        <v>103</v>
      </c>
      <c r="D208" s="16" t="s">
        <v>104</v>
      </c>
      <c r="E208" s="6" t="n">
        <v>1000</v>
      </c>
      <c r="F208" s="7" t="n">
        <v>2</v>
      </c>
      <c r="G208" s="6" t="n">
        <v>35.4</v>
      </c>
      <c r="H208" s="6" t="n">
        <v>9</v>
      </c>
      <c r="I208" s="6" t="n">
        <v>70.8</v>
      </c>
      <c r="J208" s="6" t="n">
        <v>61.8</v>
      </c>
    </row>
    <row collapsed="false" customFormat="false" customHeight="false" hidden="false" ht="12.1" outlineLevel="0" r="209">
      <c r="A209" s="39" t="n">
        <v>48429</v>
      </c>
      <c r="B209" s="16" t="s">
        <v>213</v>
      </c>
      <c r="C209" s="16" t="s">
        <v>106</v>
      </c>
      <c r="D209" s="16" t="s">
        <v>107</v>
      </c>
      <c r="E209" s="6" t="n">
        <v>1000</v>
      </c>
      <c r="F209" s="7" t="n">
        <v>1</v>
      </c>
      <c r="G209" s="6" t="n">
        <v>34.9</v>
      </c>
      <c r="H209" s="6" t="n">
        <v>5</v>
      </c>
      <c r="I209" s="6" t="n">
        <v>34.9</v>
      </c>
      <c r="J209" s="6" t="n">
        <v>29.9</v>
      </c>
    </row>
    <row collapsed="false" customFormat="false" customHeight="false" hidden="false" ht="12.1" outlineLevel="0" r="210">
      <c r="A210" s="39" t="n">
        <v>48499</v>
      </c>
      <c r="B210" s="16" t="s">
        <v>213</v>
      </c>
      <c r="C210" s="16" t="s">
        <v>76</v>
      </c>
      <c r="D210" s="16" t="s">
        <v>77</v>
      </c>
      <c r="E210" s="6" t="n">
        <v>1000</v>
      </c>
      <c r="F210" s="7" t="n">
        <v>11</v>
      </c>
      <c r="G210" s="6" t="n">
        <v>64.82</v>
      </c>
      <c r="H210" s="6" t="n">
        <v>84</v>
      </c>
      <c r="I210" s="6" t="n">
        <v>713.02</v>
      </c>
      <c r="J210" s="6" t="n">
        <v>621.02</v>
      </c>
    </row>
    <row collapsed="false" customFormat="false" customHeight="false" hidden="false" ht="12.1" outlineLevel="0" r="211">
      <c r="A211" s="39" t="n">
        <v>48499</v>
      </c>
      <c r="B211" s="16" t="s">
        <v>240</v>
      </c>
      <c r="C211" s="16" t="s">
        <v>96</v>
      </c>
      <c r="D211" s="16" t="s">
        <v>97</v>
      </c>
      <c r="E211" s="6" t="n">
        <v>1000</v>
      </c>
      <c r="F211" s="7" t="n">
        <v>2</v>
      </c>
      <c r="G211" s="6" t="n">
        <v>62.33</v>
      </c>
      <c r="H211" s="6" t="n">
        <v>16</v>
      </c>
      <c r="I211" s="6" t="n">
        <v>124.66</v>
      </c>
      <c r="J211" s="6" t="n">
        <v>108.66</v>
      </c>
    </row>
    <row collapsed="false" customFormat="false" customHeight="false" hidden="false" ht="12.1" outlineLevel="0" r="212">
      <c r="A212" s="39" t="n">
        <v>48499</v>
      </c>
      <c r="B212" s="16" t="s">
        <v>240</v>
      </c>
      <c r="C212" s="16" t="s">
        <v>93</v>
      </c>
      <c r="D212" s="16" t="s">
        <v>94</v>
      </c>
      <c r="E212" s="6" t="n">
        <v>1000</v>
      </c>
      <c r="F212" s="7" t="n">
        <v>5</v>
      </c>
      <c r="G212" s="6" t="n">
        <v>64.82</v>
      </c>
      <c r="H212" s="6" t="n">
        <v>42</v>
      </c>
      <c r="I212" s="6" t="n">
        <v>324.1</v>
      </c>
      <c r="J212" s="6" t="n">
        <v>282.1</v>
      </c>
    </row>
    <row collapsed="false" customFormat="false" customHeight="false" hidden="false" ht="12.1" outlineLevel="0" r="213">
      <c r="A213" s="39" t="n">
        <v>48534</v>
      </c>
      <c r="B213" s="16" t="s">
        <v>240</v>
      </c>
      <c r="C213" s="16" t="s">
        <v>61</v>
      </c>
      <c r="D213" s="16" t="s">
        <v>63</v>
      </c>
      <c r="E213" s="6" t="n">
        <v>1000</v>
      </c>
      <c r="F213" s="7" t="n">
        <v>15</v>
      </c>
      <c r="G213" s="6" t="n">
        <v>61.08</v>
      </c>
      <c r="H213" s="6" t="n">
        <v>119</v>
      </c>
      <c r="I213" s="6" t="n">
        <v>916.2</v>
      </c>
      <c r="J213" s="6" t="n">
        <v>797.2</v>
      </c>
    </row>
    <row collapsed="false" customFormat="false" customHeight="false" hidden="false" ht="12.1" outlineLevel="0" r="214">
      <c r="A214" s="39" t="n">
        <v>48541</v>
      </c>
      <c r="B214" s="16" t="s">
        <v>240</v>
      </c>
      <c r="C214" s="16" t="s">
        <v>100</v>
      </c>
      <c r="D214" s="16" t="s">
        <v>101</v>
      </c>
      <c r="E214" s="6" t="n">
        <v>1000</v>
      </c>
      <c r="F214" s="7" t="n">
        <v>2</v>
      </c>
      <c r="G214" s="6" t="n">
        <v>48.87</v>
      </c>
      <c r="H214" s="6" t="n">
        <v>13</v>
      </c>
      <c r="I214" s="6" t="n">
        <v>97.74</v>
      </c>
      <c r="J214" s="6" t="n">
        <v>84.74</v>
      </c>
    </row>
    <row collapsed="false" customFormat="false" customHeight="false" hidden="false" ht="12.1" outlineLevel="0" r="215">
      <c r="A215" s="39" t="n">
        <v>48541</v>
      </c>
      <c r="B215" s="16" t="s">
        <v>240</v>
      </c>
      <c r="C215" s="16" t="s">
        <v>66</v>
      </c>
      <c r="D215" s="16" t="s">
        <v>67</v>
      </c>
      <c r="E215" s="6" t="n">
        <v>1000</v>
      </c>
      <c r="F215" s="7" t="n">
        <v>14</v>
      </c>
      <c r="G215" s="6" t="n">
        <v>61.08</v>
      </c>
      <c r="H215" s="6" t="n">
        <v>111</v>
      </c>
      <c r="I215" s="6" t="n">
        <v>855.12</v>
      </c>
      <c r="J215" s="6" t="n">
        <v>744.12</v>
      </c>
    </row>
    <row collapsed="false" customFormat="false" customHeight="false" hidden="false" ht="12.1" outlineLevel="0" r="216">
      <c r="A216" s="39" t="n">
        <v>48541</v>
      </c>
      <c r="B216" s="16" t="s">
        <v>240</v>
      </c>
      <c r="C216" s="16" t="s">
        <v>103</v>
      </c>
      <c r="D216" s="16" t="s">
        <v>104</v>
      </c>
      <c r="E216" s="6" t="n">
        <v>1000</v>
      </c>
      <c r="F216" s="7" t="n">
        <v>2</v>
      </c>
      <c r="G216" s="6" t="n">
        <v>35.4</v>
      </c>
      <c r="H216" s="6" t="n">
        <v>9</v>
      </c>
      <c r="I216" s="6" t="n">
        <v>70.8</v>
      </c>
      <c r="J216" s="6" t="n">
        <v>61.8</v>
      </c>
    </row>
    <row collapsed="false" customFormat="false" customHeight="false" hidden="false" ht="12.1" outlineLevel="0" r="217">
      <c r="A217" s="39" t="n">
        <v>48611</v>
      </c>
      <c r="B217" s="16" t="s">
        <v>213</v>
      </c>
      <c r="C217" s="16" t="s">
        <v>106</v>
      </c>
      <c r="D217" s="16" t="s">
        <v>107</v>
      </c>
      <c r="E217" s="6" t="n">
        <v>1000</v>
      </c>
      <c r="F217" s="7" t="n">
        <v>1</v>
      </c>
      <c r="G217" s="6" t="n">
        <v>34.9</v>
      </c>
      <c r="H217" s="6" t="n">
        <v>5</v>
      </c>
      <c r="I217" s="6" t="n">
        <v>34.9</v>
      </c>
      <c r="J217" s="6" t="n">
        <v>29.9</v>
      </c>
    </row>
    <row collapsed="false" customFormat="false" customHeight="false" hidden="false" ht="12.1" outlineLevel="0" r="218">
      <c r="A218" s="39" t="n">
        <v>48681</v>
      </c>
      <c r="B218" s="16" t="s">
        <v>213</v>
      </c>
      <c r="C218" s="16" t="s">
        <v>76</v>
      </c>
      <c r="D218" s="16" t="s">
        <v>77</v>
      </c>
      <c r="E218" s="6" t="n">
        <v>1000</v>
      </c>
      <c r="F218" s="7" t="n">
        <v>11</v>
      </c>
      <c r="G218" s="6" t="n">
        <v>64.82</v>
      </c>
      <c r="H218" s="6" t="n">
        <v>84</v>
      </c>
      <c r="I218" s="6" t="n">
        <v>713.02</v>
      </c>
      <c r="J218" s="6" t="n">
        <v>621.02</v>
      </c>
    </row>
    <row collapsed="false" customFormat="false" customHeight="false" hidden="false" ht="12.1" outlineLevel="0" r="219">
      <c r="A219" s="39" t="n">
        <v>48681</v>
      </c>
      <c r="B219" s="16" t="s">
        <v>240</v>
      </c>
      <c r="C219" s="16" t="s">
        <v>96</v>
      </c>
      <c r="D219" s="16" t="s">
        <v>97</v>
      </c>
      <c r="E219" s="6" t="n">
        <v>1000</v>
      </c>
      <c r="F219" s="7" t="n">
        <v>2</v>
      </c>
      <c r="G219" s="6" t="n">
        <v>62.33</v>
      </c>
      <c r="H219" s="6" t="n">
        <v>16</v>
      </c>
      <c r="I219" s="6" t="n">
        <v>124.66</v>
      </c>
      <c r="J219" s="6" t="n">
        <v>108.66</v>
      </c>
    </row>
    <row collapsed="false" customFormat="false" customHeight="false" hidden="false" ht="12.1" outlineLevel="0" r="220">
      <c r="A220" s="39" t="n">
        <v>48681</v>
      </c>
      <c r="B220" s="16" t="s">
        <v>240</v>
      </c>
      <c r="C220" s="16" t="s">
        <v>93</v>
      </c>
      <c r="D220" s="16" t="s">
        <v>94</v>
      </c>
      <c r="E220" s="6" t="n">
        <v>1000</v>
      </c>
      <c r="F220" s="7" t="n">
        <v>5</v>
      </c>
      <c r="G220" s="6" t="n">
        <v>64.82</v>
      </c>
      <c r="H220" s="6" t="n">
        <v>42</v>
      </c>
      <c r="I220" s="6" t="n">
        <v>324.1</v>
      </c>
      <c r="J220" s="6" t="n">
        <v>282.1</v>
      </c>
    </row>
    <row collapsed="false" customFormat="false" customHeight="false" hidden="false" ht="12.1" outlineLevel="0" r="221">
      <c r="A221" s="39" t="n">
        <v>48716</v>
      </c>
      <c r="B221" s="16" t="s">
        <v>240</v>
      </c>
      <c r="C221" s="16" t="s">
        <v>61</v>
      </c>
      <c r="D221" s="16" t="s">
        <v>63</v>
      </c>
      <c r="E221" s="6" t="n">
        <v>1000</v>
      </c>
      <c r="F221" s="7" t="n">
        <v>15</v>
      </c>
      <c r="G221" s="6" t="n">
        <v>61.08</v>
      </c>
      <c r="H221" s="6" t="n">
        <v>119</v>
      </c>
      <c r="I221" s="6" t="n">
        <v>916.2</v>
      </c>
      <c r="J221" s="6" t="n">
        <v>797.2</v>
      </c>
    </row>
    <row collapsed="false" customFormat="false" customHeight="false" hidden="false" ht="12.1" outlineLevel="0" r="222">
      <c r="A222" s="39" t="n">
        <v>48723</v>
      </c>
      <c r="B222" s="16" t="s">
        <v>240</v>
      </c>
      <c r="C222" s="16" t="s">
        <v>100</v>
      </c>
      <c r="D222" s="16" t="s">
        <v>101</v>
      </c>
      <c r="E222" s="6" t="n">
        <v>1000</v>
      </c>
      <c r="F222" s="7" t="n">
        <v>2</v>
      </c>
      <c r="G222" s="6" t="n">
        <v>48.87</v>
      </c>
      <c r="H222" s="6" t="n">
        <v>13</v>
      </c>
      <c r="I222" s="6" t="n">
        <v>97.74</v>
      </c>
      <c r="J222" s="6" t="n">
        <v>84.74</v>
      </c>
    </row>
    <row collapsed="false" customFormat="false" customHeight="false" hidden="false" ht="12.1" outlineLevel="0" r="223">
      <c r="A223" s="39" t="n">
        <v>48723</v>
      </c>
      <c r="B223" s="16" t="s">
        <v>240</v>
      </c>
      <c r="C223" s="16" t="s">
        <v>66</v>
      </c>
      <c r="D223" s="16" t="s">
        <v>67</v>
      </c>
      <c r="E223" s="6" t="n">
        <v>1000</v>
      </c>
      <c r="F223" s="7" t="n">
        <v>14</v>
      </c>
      <c r="G223" s="6" t="n">
        <v>61.08</v>
      </c>
      <c r="H223" s="6" t="n">
        <v>111</v>
      </c>
      <c r="I223" s="6" t="n">
        <v>855.12</v>
      </c>
      <c r="J223" s="6" t="n">
        <v>744.12</v>
      </c>
    </row>
    <row collapsed="false" customFormat="false" customHeight="false" hidden="false" ht="12.1" outlineLevel="0" r="224">
      <c r="A224" s="39" t="n">
        <v>48723</v>
      </c>
      <c r="B224" s="16" t="s">
        <v>240</v>
      </c>
      <c r="C224" s="16" t="s">
        <v>103</v>
      </c>
      <c r="D224" s="16" t="s">
        <v>104</v>
      </c>
      <c r="E224" s="6" t="n">
        <v>1000</v>
      </c>
      <c r="F224" s="7" t="n">
        <v>2</v>
      </c>
      <c r="G224" s="6" t="n">
        <v>35.4</v>
      </c>
      <c r="H224" s="6" t="n">
        <v>9</v>
      </c>
      <c r="I224" s="6" t="n">
        <v>70.8</v>
      </c>
      <c r="J224" s="6" t="n">
        <v>61.8</v>
      </c>
    </row>
    <row collapsed="false" customFormat="false" customHeight="false" hidden="false" ht="12.1" outlineLevel="0" r="225">
      <c r="A225" s="39" t="n">
        <v>48793</v>
      </c>
      <c r="B225" s="16" t="s">
        <v>213</v>
      </c>
      <c r="C225" s="16" t="s">
        <v>106</v>
      </c>
      <c r="D225" s="16" t="s">
        <v>107</v>
      </c>
      <c r="E225" s="6" t="n">
        <v>1000</v>
      </c>
      <c r="F225" s="7" t="n">
        <v>1</v>
      </c>
      <c r="G225" s="6" t="n">
        <v>34.9</v>
      </c>
      <c r="H225" s="6" t="n">
        <v>5</v>
      </c>
      <c r="I225" s="6" t="n">
        <v>34.9</v>
      </c>
      <c r="J225" s="6" t="n">
        <v>29.9</v>
      </c>
    </row>
    <row collapsed="false" customFormat="false" customHeight="false" hidden="false" ht="12.1" outlineLevel="0" r="226">
      <c r="A226" s="39" t="n">
        <v>48863</v>
      </c>
      <c r="B226" s="16" t="s">
        <v>213</v>
      </c>
      <c r="C226" s="16" t="s">
        <v>76</v>
      </c>
      <c r="D226" s="16" t="s">
        <v>77</v>
      </c>
      <c r="E226" s="6" t="n">
        <v>1000</v>
      </c>
      <c r="F226" s="7" t="n">
        <v>11</v>
      </c>
      <c r="G226" s="6" t="n">
        <v>64.82</v>
      </c>
      <c r="H226" s="6" t="n">
        <v>84</v>
      </c>
      <c r="I226" s="6" t="n">
        <v>713.02</v>
      </c>
      <c r="J226" s="6" t="n">
        <v>621.02</v>
      </c>
    </row>
    <row collapsed="false" customFormat="false" customHeight="false" hidden="false" ht="12.1" outlineLevel="0" r="227">
      <c r="A227" s="39" t="n">
        <v>48863</v>
      </c>
      <c r="B227" s="16" t="s">
        <v>240</v>
      </c>
      <c r="C227" s="16" t="s">
        <v>96</v>
      </c>
      <c r="D227" s="16" t="s">
        <v>97</v>
      </c>
      <c r="E227" s="6" t="n">
        <v>1000</v>
      </c>
      <c r="F227" s="7" t="n">
        <v>2</v>
      </c>
      <c r="G227" s="6" t="n">
        <v>62.33</v>
      </c>
      <c r="H227" s="6" t="n">
        <v>16</v>
      </c>
      <c r="I227" s="6" t="n">
        <v>124.66</v>
      </c>
      <c r="J227" s="6" t="n">
        <v>108.66</v>
      </c>
    </row>
    <row collapsed="false" customFormat="false" customHeight="false" hidden="false" ht="12.1" outlineLevel="0" r="228">
      <c r="A228" s="39" t="n">
        <v>48863</v>
      </c>
      <c r="B228" s="16" t="s">
        <v>240</v>
      </c>
      <c r="C228" s="16" t="s">
        <v>93</v>
      </c>
      <c r="D228" s="16" t="s">
        <v>94</v>
      </c>
      <c r="E228" s="6" t="n">
        <v>1000</v>
      </c>
      <c r="F228" s="7" t="n">
        <v>5</v>
      </c>
      <c r="G228" s="6" t="n">
        <v>64.82</v>
      </c>
      <c r="H228" s="6" t="n">
        <v>42</v>
      </c>
      <c r="I228" s="6" t="n">
        <v>324.1</v>
      </c>
      <c r="J228" s="6" t="n">
        <v>282.1</v>
      </c>
    </row>
    <row collapsed="false" customFormat="false" customHeight="false" hidden="false" ht="12.1" outlineLevel="0" r="229">
      <c r="A229" s="39" t="n">
        <v>48898</v>
      </c>
      <c r="B229" s="16" t="s">
        <v>240</v>
      </c>
      <c r="C229" s="16" t="s">
        <v>61</v>
      </c>
      <c r="D229" s="16" t="s">
        <v>63</v>
      </c>
      <c r="E229" s="6" t="n">
        <v>1000</v>
      </c>
      <c r="F229" s="7" t="n">
        <v>15</v>
      </c>
      <c r="G229" s="6" t="n">
        <v>61.08</v>
      </c>
      <c r="H229" s="6" t="n">
        <v>119</v>
      </c>
      <c r="I229" s="6" t="n">
        <v>916.2</v>
      </c>
      <c r="J229" s="6" t="n">
        <v>797.2</v>
      </c>
    </row>
    <row collapsed="false" customFormat="false" customHeight="false" hidden="false" ht="12.1" outlineLevel="0" r="230">
      <c r="A230" s="39" t="n">
        <v>48905</v>
      </c>
      <c r="B230" s="16" t="s">
        <v>240</v>
      </c>
      <c r="C230" s="16" t="s">
        <v>100</v>
      </c>
      <c r="D230" s="16" t="s">
        <v>101</v>
      </c>
      <c r="E230" s="6" t="n">
        <v>1000</v>
      </c>
      <c r="F230" s="7" t="n">
        <v>2</v>
      </c>
      <c r="G230" s="6" t="n">
        <v>48.87</v>
      </c>
      <c r="H230" s="6" t="n">
        <v>13</v>
      </c>
      <c r="I230" s="6" t="n">
        <v>97.74</v>
      </c>
      <c r="J230" s="6" t="n">
        <v>84.74</v>
      </c>
    </row>
    <row collapsed="false" customFormat="false" customHeight="false" hidden="false" ht="12.1" outlineLevel="0" r="231">
      <c r="A231" s="39" t="n">
        <v>48905</v>
      </c>
      <c r="B231" s="16" t="s">
        <v>240</v>
      </c>
      <c r="C231" s="16" t="s">
        <v>66</v>
      </c>
      <c r="D231" s="16" t="s">
        <v>67</v>
      </c>
      <c r="E231" s="6" t="n">
        <v>1000</v>
      </c>
      <c r="F231" s="7" t="n">
        <v>14</v>
      </c>
      <c r="G231" s="6" t="n">
        <v>61.08</v>
      </c>
      <c r="H231" s="6" t="n">
        <v>111</v>
      </c>
      <c r="I231" s="6" t="n">
        <v>855.12</v>
      </c>
      <c r="J231" s="6" t="n">
        <v>744.12</v>
      </c>
    </row>
    <row collapsed="false" customFormat="false" customHeight="false" hidden="false" ht="12.1" outlineLevel="0" r="232">
      <c r="A232" s="39" t="n">
        <v>48905</v>
      </c>
      <c r="B232" s="16" t="s">
        <v>240</v>
      </c>
      <c r="C232" s="16" t="s">
        <v>103</v>
      </c>
      <c r="D232" s="16" t="s">
        <v>104</v>
      </c>
      <c r="E232" s="6" t="n">
        <v>1000</v>
      </c>
      <c r="F232" s="7" t="n">
        <v>2</v>
      </c>
      <c r="G232" s="6" t="n">
        <v>35.4</v>
      </c>
      <c r="H232" s="6" t="n">
        <v>9</v>
      </c>
      <c r="I232" s="6" t="n">
        <v>70.8</v>
      </c>
      <c r="J232" s="6" t="n">
        <v>61.8</v>
      </c>
    </row>
    <row collapsed="false" customFormat="false" customHeight="false" hidden="false" ht="12.1" outlineLevel="0" r="233">
      <c r="A233" s="39" t="n">
        <v>48975</v>
      </c>
      <c r="B233" s="16" t="s">
        <v>213</v>
      </c>
      <c r="C233" s="16" t="s">
        <v>106</v>
      </c>
      <c r="D233" s="16" t="s">
        <v>107</v>
      </c>
      <c r="E233" s="6" t="n">
        <v>1000</v>
      </c>
      <c r="F233" s="7" t="n">
        <v>1</v>
      </c>
      <c r="G233" s="6" t="n">
        <v>34.9</v>
      </c>
      <c r="H233" s="6" t="n">
        <v>5</v>
      </c>
      <c r="I233" s="6" t="n">
        <v>34.9</v>
      </c>
      <c r="J233" s="6" t="n">
        <v>29.9</v>
      </c>
    </row>
    <row collapsed="false" customFormat="false" customHeight="false" hidden="false" ht="12.1" outlineLevel="0" r="234">
      <c r="A234" s="39" t="n">
        <v>49045</v>
      </c>
      <c r="B234" s="16" t="s">
        <v>213</v>
      </c>
      <c r="C234" s="16" t="s">
        <v>76</v>
      </c>
      <c r="D234" s="16" t="s">
        <v>77</v>
      </c>
      <c r="E234" s="6" t="n">
        <v>1000</v>
      </c>
      <c r="F234" s="7" t="n">
        <v>11</v>
      </c>
      <c r="G234" s="6" t="n">
        <v>64.82</v>
      </c>
      <c r="H234" s="6" t="n">
        <v>84</v>
      </c>
      <c r="I234" s="6" t="n">
        <v>713.02</v>
      </c>
      <c r="J234" s="6" t="n">
        <v>621.02</v>
      </c>
    </row>
    <row collapsed="false" customFormat="false" customHeight="false" hidden="false" ht="12.1" outlineLevel="0" r="235">
      <c r="A235" s="39" t="n">
        <v>49045</v>
      </c>
      <c r="B235" s="16" t="s">
        <v>240</v>
      </c>
      <c r="C235" s="16" t="s">
        <v>93</v>
      </c>
      <c r="D235" s="16" t="s">
        <v>94</v>
      </c>
      <c r="E235" s="6" t="n">
        <v>1000</v>
      </c>
      <c r="F235" s="7" t="n">
        <v>5</v>
      </c>
      <c r="G235" s="6" t="n">
        <v>64.82</v>
      </c>
      <c r="H235" s="6" t="n">
        <v>42</v>
      </c>
      <c r="I235" s="6" t="n">
        <v>324.1</v>
      </c>
      <c r="J235" s="6" t="n">
        <v>282.1</v>
      </c>
    </row>
    <row collapsed="false" customFormat="false" customHeight="false" hidden="false" ht="12.1" outlineLevel="0" r="236">
      <c r="A236" s="39" t="n">
        <v>49080</v>
      </c>
      <c r="B236" s="16" t="s">
        <v>240</v>
      </c>
      <c r="C236" s="16" t="s">
        <v>61</v>
      </c>
      <c r="D236" s="16" t="s">
        <v>63</v>
      </c>
      <c r="E236" s="6" t="n">
        <v>1000</v>
      </c>
      <c r="F236" s="7" t="n">
        <v>15</v>
      </c>
      <c r="G236" s="6" t="n">
        <v>61.08</v>
      </c>
      <c r="H236" s="6" t="n">
        <v>119</v>
      </c>
      <c r="I236" s="6" t="n">
        <v>916.2</v>
      </c>
      <c r="J236" s="6" t="n">
        <v>797.2</v>
      </c>
    </row>
    <row collapsed="false" customFormat="false" customHeight="false" hidden="false" ht="12.1" outlineLevel="0" r="237">
      <c r="A237" s="39" t="n">
        <v>49087</v>
      </c>
      <c r="B237" s="16" t="s">
        <v>240</v>
      </c>
      <c r="C237" s="16" t="s">
        <v>100</v>
      </c>
      <c r="D237" s="16" t="s">
        <v>101</v>
      </c>
      <c r="E237" s="6" t="n">
        <v>1000</v>
      </c>
      <c r="F237" s="7" t="n">
        <v>2</v>
      </c>
      <c r="G237" s="6" t="n">
        <v>48.87</v>
      </c>
      <c r="H237" s="6" t="n">
        <v>13</v>
      </c>
      <c r="I237" s="6" t="n">
        <v>97.74</v>
      </c>
      <c r="J237" s="6" t="n">
        <v>84.74</v>
      </c>
    </row>
    <row collapsed="false" customFormat="false" customHeight="false" hidden="false" ht="12.1" outlineLevel="0" r="238">
      <c r="A238" s="39" t="n">
        <v>49087</v>
      </c>
      <c r="B238" s="16" t="s">
        <v>240</v>
      </c>
      <c r="C238" s="16" t="s">
        <v>66</v>
      </c>
      <c r="D238" s="16" t="s">
        <v>67</v>
      </c>
      <c r="E238" s="6" t="n">
        <v>1000</v>
      </c>
      <c r="F238" s="7" t="n">
        <v>14</v>
      </c>
      <c r="G238" s="6" t="n">
        <v>61.08</v>
      </c>
      <c r="H238" s="6" t="n">
        <v>111</v>
      </c>
      <c r="I238" s="6" t="n">
        <v>855.12</v>
      </c>
      <c r="J238" s="6" t="n">
        <v>744.12</v>
      </c>
    </row>
    <row collapsed="false" customFormat="false" customHeight="false" hidden="false" ht="12.1" outlineLevel="0" r="239">
      <c r="A239" s="39" t="n">
        <v>49087</v>
      </c>
      <c r="B239" s="16" t="s">
        <v>240</v>
      </c>
      <c r="C239" s="16" t="s">
        <v>103</v>
      </c>
      <c r="D239" s="16" t="s">
        <v>104</v>
      </c>
      <c r="E239" s="6" t="n">
        <v>1000</v>
      </c>
      <c r="F239" s="7" t="n">
        <v>2</v>
      </c>
      <c r="G239" s="6" t="n">
        <v>35.4</v>
      </c>
      <c r="H239" s="6" t="n">
        <v>9</v>
      </c>
      <c r="I239" s="6" t="n">
        <v>70.8</v>
      </c>
      <c r="J239" s="6" t="n">
        <v>61.8</v>
      </c>
    </row>
    <row collapsed="false" customFormat="false" customHeight="false" hidden="false" ht="12.1" outlineLevel="0" r="240">
      <c r="A240" s="39" t="n">
        <v>49157</v>
      </c>
      <c r="B240" s="16" t="s">
        <v>213</v>
      </c>
      <c r="C240" s="16" t="s">
        <v>106</v>
      </c>
      <c r="D240" s="16" t="s">
        <v>107</v>
      </c>
      <c r="E240" s="6" t="n">
        <v>1000</v>
      </c>
      <c r="F240" s="7" t="n">
        <v>1</v>
      </c>
      <c r="G240" s="6" t="n">
        <v>34.9</v>
      </c>
      <c r="H240" s="6" t="n">
        <v>5</v>
      </c>
      <c r="I240" s="6" t="n">
        <v>34.9</v>
      </c>
      <c r="J240" s="6" t="n">
        <v>29.9</v>
      </c>
    </row>
    <row collapsed="false" customFormat="false" customHeight="false" hidden="false" ht="12.1" outlineLevel="0" r="241">
      <c r="A241" s="39" t="n">
        <v>49227</v>
      </c>
      <c r="B241" s="16" t="s">
        <v>213</v>
      </c>
      <c r="C241" s="16" t="s">
        <v>76</v>
      </c>
      <c r="D241" s="16" t="s">
        <v>77</v>
      </c>
      <c r="E241" s="6" t="n">
        <v>1000</v>
      </c>
      <c r="F241" s="7" t="n">
        <v>11</v>
      </c>
      <c r="G241" s="6" t="n">
        <v>64.82</v>
      </c>
      <c r="H241" s="6" t="n">
        <v>84</v>
      </c>
      <c r="I241" s="6" t="n">
        <v>713.02</v>
      </c>
      <c r="J241" s="6" t="n">
        <v>621.02</v>
      </c>
    </row>
    <row collapsed="false" customFormat="false" customHeight="false" hidden="false" ht="12.1" outlineLevel="0" r="242">
      <c r="A242" s="39" t="n">
        <v>49227</v>
      </c>
      <c r="B242" s="16" t="s">
        <v>240</v>
      </c>
      <c r="C242" s="16" t="s">
        <v>93</v>
      </c>
      <c r="D242" s="16" t="s">
        <v>94</v>
      </c>
      <c r="E242" s="6" t="n">
        <v>1000</v>
      </c>
      <c r="F242" s="7" t="n">
        <v>5</v>
      </c>
      <c r="G242" s="6" t="n">
        <v>64.82</v>
      </c>
      <c r="H242" s="6" t="n">
        <v>42</v>
      </c>
      <c r="I242" s="6" t="n">
        <v>324.1</v>
      </c>
      <c r="J242" s="6" t="n">
        <v>282.1</v>
      </c>
    </row>
    <row collapsed="false" customFormat="false" customHeight="false" hidden="false" ht="12.1" outlineLevel="0" r="243">
      <c r="A243" s="39" t="n">
        <v>49262</v>
      </c>
      <c r="B243" s="16" t="s">
        <v>240</v>
      </c>
      <c r="C243" s="16" t="s">
        <v>61</v>
      </c>
      <c r="D243" s="16" t="s">
        <v>63</v>
      </c>
      <c r="E243" s="6" t="n">
        <v>1000</v>
      </c>
      <c r="F243" s="7" t="n">
        <v>15</v>
      </c>
      <c r="G243" s="6" t="n">
        <v>61.08</v>
      </c>
      <c r="H243" s="6" t="n">
        <v>119</v>
      </c>
      <c r="I243" s="6" t="n">
        <v>916.2</v>
      </c>
      <c r="J243" s="6" t="n">
        <v>797.2</v>
      </c>
    </row>
    <row collapsed="false" customFormat="false" customHeight="false" hidden="false" ht="12.1" outlineLevel="0" r="244">
      <c r="A244" s="39" t="n">
        <v>49269</v>
      </c>
      <c r="B244" s="16" t="s">
        <v>240</v>
      </c>
      <c r="C244" s="16" t="s">
        <v>100</v>
      </c>
      <c r="D244" s="16" t="s">
        <v>101</v>
      </c>
      <c r="E244" s="6" t="n">
        <v>1000</v>
      </c>
      <c r="F244" s="7" t="n">
        <v>2</v>
      </c>
      <c r="G244" s="6" t="n">
        <v>48.87</v>
      </c>
      <c r="H244" s="6" t="n">
        <v>13</v>
      </c>
      <c r="I244" s="6" t="n">
        <v>97.74</v>
      </c>
      <c r="J244" s="6" t="n">
        <v>84.74</v>
      </c>
    </row>
    <row collapsed="false" customFormat="false" customHeight="false" hidden="false" ht="12.1" outlineLevel="0" r="245">
      <c r="A245" s="39" t="n">
        <v>49269</v>
      </c>
      <c r="B245" s="16" t="s">
        <v>240</v>
      </c>
      <c r="C245" s="16" t="s">
        <v>66</v>
      </c>
      <c r="D245" s="16" t="s">
        <v>67</v>
      </c>
      <c r="E245" s="6" t="n">
        <v>1000</v>
      </c>
      <c r="F245" s="7" t="n">
        <v>14</v>
      </c>
      <c r="G245" s="6" t="n">
        <v>61.08</v>
      </c>
      <c r="H245" s="6" t="n">
        <v>111</v>
      </c>
      <c r="I245" s="6" t="n">
        <v>855.12</v>
      </c>
      <c r="J245" s="6" t="n">
        <v>744.12</v>
      </c>
    </row>
    <row collapsed="false" customFormat="false" customHeight="false" hidden="false" ht="12.1" outlineLevel="0" r="246">
      <c r="A246" s="39" t="n">
        <v>49269</v>
      </c>
      <c r="B246" s="16" t="s">
        <v>240</v>
      </c>
      <c r="C246" s="16" t="s">
        <v>103</v>
      </c>
      <c r="D246" s="16" t="s">
        <v>104</v>
      </c>
      <c r="E246" s="6" t="n">
        <v>1000</v>
      </c>
      <c r="F246" s="7" t="n">
        <v>2</v>
      </c>
      <c r="G246" s="6" t="n">
        <v>35.4</v>
      </c>
      <c r="H246" s="6" t="n">
        <v>9</v>
      </c>
      <c r="I246" s="6" t="n">
        <v>70.8</v>
      </c>
      <c r="J246" s="6" t="n">
        <v>61.8</v>
      </c>
    </row>
    <row collapsed="false" customFormat="false" customHeight="false" hidden="false" ht="12.1" outlineLevel="0" r="247">
      <c r="A247" s="39" t="n">
        <v>49339</v>
      </c>
      <c r="B247" s="16" t="s">
        <v>213</v>
      </c>
      <c r="C247" s="16" t="s">
        <v>106</v>
      </c>
      <c r="D247" s="16" t="s">
        <v>107</v>
      </c>
      <c r="E247" s="6" t="n">
        <v>1000</v>
      </c>
      <c r="F247" s="7" t="n">
        <v>1</v>
      </c>
      <c r="G247" s="6" t="n">
        <v>34.9</v>
      </c>
      <c r="H247" s="6" t="n">
        <v>5</v>
      </c>
      <c r="I247" s="6" t="n">
        <v>34.9</v>
      </c>
      <c r="J247" s="6" t="n">
        <v>29.9</v>
      </c>
    </row>
    <row collapsed="false" customFormat="false" customHeight="false" hidden="false" ht="12.1" outlineLevel="0" r="248">
      <c r="A248" s="39" t="n">
        <v>49409</v>
      </c>
      <c r="B248" s="16" t="s">
        <v>213</v>
      </c>
      <c r="C248" s="16" t="s">
        <v>76</v>
      </c>
      <c r="D248" s="16" t="s">
        <v>77</v>
      </c>
      <c r="E248" s="6" t="n">
        <v>1000</v>
      </c>
      <c r="F248" s="7" t="n">
        <v>11</v>
      </c>
      <c r="G248" s="6" t="n">
        <v>64.82</v>
      </c>
      <c r="H248" s="6" t="n">
        <v>84</v>
      </c>
      <c r="I248" s="6" t="n">
        <v>713.02</v>
      </c>
      <c r="J248" s="6" t="n">
        <v>621.02</v>
      </c>
    </row>
    <row collapsed="false" customFormat="false" customHeight="false" hidden="false" ht="12.1" outlineLevel="0" r="249">
      <c r="A249" s="39" t="n">
        <v>49409</v>
      </c>
      <c r="B249" s="16" t="s">
        <v>240</v>
      </c>
      <c r="C249" s="16" t="s">
        <v>93</v>
      </c>
      <c r="D249" s="16" t="s">
        <v>94</v>
      </c>
      <c r="E249" s="6" t="n">
        <v>1000</v>
      </c>
      <c r="F249" s="7" t="n">
        <v>5</v>
      </c>
      <c r="G249" s="6" t="n">
        <v>64.82</v>
      </c>
      <c r="H249" s="6" t="n">
        <v>42</v>
      </c>
      <c r="I249" s="6" t="n">
        <v>324.1</v>
      </c>
      <c r="J249" s="6" t="n">
        <v>282.1</v>
      </c>
    </row>
    <row collapsed="false" customFormat="false" customHeight="false" hidden="false" ht="12.1" outlineLevel="0" r="250">
      <c r="A250" s="39" t="n">
        <v>49444</v>
      </c>
      <c r="B250" s="16" t="s">
        <v>240</v>
      </c>
      <c r="C250" s="16" t="s">
        <v>61</v>
      </c>
      <c r="D250" s="16" t="s">
        <v>63</v>
      </c>
      <c r="E250" s="6" t="n">
        <v>1000</v>
      </c>
      <c r="F250" s="7" t="n">
        <v>15</v>
      </c>
      <c r="G250" s="6" t="n">
        <v>61.08</v>
      </c>
      <c r="H250" s="6" t="n">
        <v>119</v>
      </c>
      <c r="I250" s="6" t="n">
        <v>916.2</v>
      </c>
      <c r="J250" s="6" t="n">
        <v>797.2</v>
      </c>
    </row>
    <row collapsed="false" customFormat="false" customHeight="false" hidden="false" ht="12.1" outlineLevel="0" r="251">
      <c r="A251" s="39" t="n">
        <v>49451</v>
      </c>
      <c r="B251" s="16" t="s">
        <v>240</v>
      </c>
      <c r="C251" s="16" t="s">
        <v>100</v>
      </c>
      <c r="D251" s="16" t="s">
        <v>101</v>
      </c>
      <c r="E251" s="6" t="n">
        <v>1000</v>
      </c>
      <c r="F251" s="7" t="n">
        <v>2</v>
      </c>
      <c r="G251" s="6" t="n">
        <v>48.87</v>
      </c>
      <c r="H251" s="6" t="n">
        <v>13</v>
      </c>
      <c r="I251" s="6" t="n">
        <v>97.74</v>
      </c>
      <c r="J251" s="6" t="n">
        <v>84.74</v>
      </c>
    </row>
    <row collapsed="false" customFormat="false" customHeight="false" hidden="false" ht="12.1" outlineLevel="0" r="252">
      <c r="A252" s="39" t="n">
        <v>49451</v>
      </c>
      <c r="B252" s="16" t="s">
        <v>240</v>
      </c>
      <c r="C252" s="16" t="s">
        <v>66</v>
      </c>
      <c r="D252" s="16" t="s">
        <v>67</v>
      </c>
      <c r="E252" s="6" t="n">
        <v>1000</v>
      </c>
      <c r="F252" s="7" t="n">
        <v>14</v>
      </c>
      <c r="G252" s="6" t="n">
        <v>61.08</v>
      </c>
      <c r="H252" s="6" t="n">
        <v>111</v>
      </c>
      <c r="I252" s="6" t="n">
        <v>855.12</v>
      </c>
      <c r="J252" s="6" t="n">
        <v>744.12</v>
      </c>
    </row>
    <row collapsed="false" customFormat="false" customHeight="false" hidden="false" ht="12.1" outlineLevel="0" r="253">
      <c r="A253" s="39" t="n">
        <v>49451</v>
      </c>
      <c r="B253" s="16" t="s">
        <v>240</v>
      </c>
      <c r="C253" s="16" t="s">
        <v>103</v>
      </c>
      <c r="D253" s="16" t="s">
        <v>104</v>
      </c>
      <c r="E253" s="6" t="n">
        <v>1000</v>
      </c>
      <c r="F253" s="7" t="n">
        <v>2</v>
      </c>
      <c r="G253" s="6" t="n">
        <v>35.4</v>
      </c>
      <c r="H253" s="6" t="n">
        <v>9</v>
      </c>
      <c r="I253" s="6" t="n">
        <v>70.8</v>
      </c>
      <c r="J253" s="6" t="n">
        <v>61.8</v>
      </c>
    </row>
    <row collapsed="false" customFormat="false" customHeight="false" hidden="false" ht="12.1" outlineLevel="0" r="254">
      <c r="A254" s="39" t="n">
        <v>49521</v>
      </c>
      <c r="B254" s="16" t="s">
        <v>213</v>
      </c>
      <c r="C254" s="16" t="s">
        <v>106</v>
      </c>
      <c r="D254" s="16" t="s">
        <v>107</v>
      </c>
      <c r="E254" s="6" t="n">
        <v>1000</v>
      </c>
      <c r="F254" s="7" t="n">
        <v>1</v>
      </c>
      <c r="G254" s="6" t="n">
        <v>34.9</v>
      </c>
      <c r="H254" s="6" t="n">
        <v>5</v>
      </c>
      <c r="I254" s="6" t="n">
        <v>34.9</v>
      </c>
      <c r="J254" s="6" t="n">
        <v>29.9</v>
      </c>
    </row>
    <row collapsed="false" customFormat="false" customHeight="false" hidden="false" ht="12.1" outlineLevel="0" r="255">
      <c r="A255" s="39" t="n">
        <v>49591</v>
      </c>
      <c r="B255" s="16" t="s">
        <v>213</v>
      </c>
      <c r="C255" s="16" t="s">
        <v>76</v>
      </c>
      <c r="D255" s="16" t="s">
        <v>77</v>
      </c>
      <c r="E255" s="6" t="n">
        <v>1000</v>
      </c>
      <c r="F255" s="7" t="n">
        <v>11</v>
      </c>
      <c r="G255" s="6" t="n">
        <v>64.82</v>
      </c>
      <c r="H255" s="6" t="n">
        <v>84</v>
      </c>
      <c r="I255" s="6" t="n">
        <v>713.02</v>
      </c>
      <c r="J255" s="6" t="n">
        <v>621.02</v>
      </c>
    </row>
    <row collapsed="false" customFormat="false" customHeight="false" hidden="false" ht="12.1" outlineLevel="0" r="256">
      <c r="A256" s="39" t="n">
        <v>49591</v>
      </c>
      <c r="B256" s="16" t="s">
        <v>240</v>
      </c>
      <c r="C256" s="16" t="s">
        <v>93</v>
      </c>
      <c r="D256" s="16" t="s">
        <v>94</v>
      </c>
      <c r="E256" s="6" t="n">
        <v>1000</v>
      </c>
      <c r="F256" s="7" t="n">
        <v>5</v>
      </c>
      <c r="G256" s="6" t="n">
        <v>64.82</v>
      </c>
      <c r="H256" s="6" t="n">
        <v>42</v>
      </c>
      <c r="I256" s="6" t="n">
        <v>324.1</v>
      </c>
      <c r="J256" s="6" t="n">
        <v>282.1</v>
      </c>
    </row>
    <row collapsed="false" customFormat="false" customHeight="false" hidden="false" ht="12.1" outlineLevel="0" r="257">
      <c r="A257" s="39" t="n">
        <v>49626</v>
      </c>
      <c r="B257" s="16" t="s">
        <v>240</v>
      </c>
      <c r="C257" s="16" t="s">
        <v>61</v>
      </c>
      <c r="D257" s="16" t="s">
        <v>63</v>
      </c>
      <c r="E257" s="6" t="n">
        <v>1000</v>
      </c>
      <c r="F257" s="7" t="n">
        <v>15</v>
      </c>
      <c r="G257" s="6" t="n">
        <v>61.08</v>
      </c>
      <c r="H257" s="6" t="n">
        <v>119</v>
      </c>
      <c r="I257" s="6" t="n">
        <v>916.2</v>
      </c>
      <c r="J257" s="6" t="n">
        <v>797.2</v>
      </c>
    </row>
    <row collapsed="false" customFormat="false" customHeight="false" hidden="false" ht="12.1" outlineLevel="0" r="258">
      <c r="A258" s="39" t="n">
        <v>49633</v>
      </c>
      <c r="B258" s="16" t="s">
        <v>240</v>
      </c>
      <c r="C258" s="16" t="s">
        <v>100</v>
      </c>
      <c r="D258" s="16" t="s">
        <v>101</v>
      </c>
      <c r="E258" s="6" t="n">
        <v>1000</v>
      </c>
      <c r="F258" s="7" t="n">
        <v>2</v>
      </c>
      <c r="G258" s="6" t="n">
        <v>48.87</v>
      </c>
      <c r="H258" s="6" t="n">
        <v>13</v>
      </c>
      <c r="I258" s="6" t="n">
        <v>97.74</v>
      </c>
      <c r="J258" s="6" t="n">
        <v>84.74</v>
      </c>
    </row>
    <row collapsed="false" customFormat="false" customHeight="false" hidden="false" ht="12.1" outlineLevel="0" r="259">
      <c r="A259" s="39" t="n">
        <v>49633</v>
      </c>
      <c r="B259" s="16" t="s">
        <v>240</v>
      </c>
      <c r="C259" s="16" t="s">
        <v>66</v>
      </c>
      <c r="D259" s="16" t="s">
        <v>67</v>
      </c>
      <c r="E259" s="6" t="n">
        <v>1000</v>
      </c>
      <c r="F259" s="7" t="n">
        <v>14</v>
      </c>
      <c r="G259" s="6" t="n">
        <v>61.08</v>
      </c>
      <c r="H259" s="6" t="n">
        <v>111</v>
      </c>
      <c r="I259" s="6" t="n">
        <v>855.12</v>
      </c>
      <c r="J259" s="6" t="n">
        <v>744.12</v>
      </c>
    </row>
    <row collapsed="false" customFormat="false" customHeight="false" hidden="false" ht="12.1" outlineLevel="0" r="260">
      <c r="A260" s="39" t="n">
        <v>49633</v>
      </c>
      <c r="B260" s="16" t="s">
        <v>240</v>
      </c>
      <c r="C260" s="16" t="s">
        <v>103</v>
      </c>
      <c r="D260" s="16" t="s">
        <v>104</v>
      </c>
      <c r="E260" s="6" t="n">
        <v>1000</v>
      </c>
      <c r="F260" s="7" t="n">
        <v>2</v>
      </c>
      <c r="G260" s="6" t="n">
        <v>35.4</v>
      </c>
      <c r="H260" s="6" t="n">
        <v>9</v>
      </c>
      <c r="I260" s="6" t="n">
        <v>70.8</v>
      </c>
      <c r="J260" s="6" t="n">
        <v>61.8</v>
      </c>
    </row>
    <row collapsed="false" customFormat="false" customHeight="false" hidden="false" ht="12.1" outlineLevel="0" r="261">
      <c r="A261" s="39" t="n">
        <v>49703</v>
      </c>
      <c r="B261" s="16" t="s">
        <v>213</v>
      </c>
      <c r="C261" s="16" t="s">
        <v>106</v>
      </c>
      <c r="D261" s="16" t="s">
        <v>107</v>
      </c>
      <c r="E261" s="6" t="n">
        <v>1000</v>
      </c>
      <c r="F261" s="7" t="n">
        <v>1</v>
      </c>
      <c r="G261" s="6" t="n">
        <v>34.9</v>
      </c>
      <c r="H261" s="6" t="n">
        <v>5</v>
      </c>
      <c r="I261" s="6" t="n">
        <v>34.9</v>
      </c>
      <c r="J261" s="6" t="n">
        <v>29.9</v>
      </c>
    </row>
    <row collapsed="false" customFormat="false" customHeight="false" hidden="false" ht="12.1" outlineLevel="0" r="262">
      <c r="A262" s="39" t="n">
        <v>49773</v>
      </c>
      <c r="B262" s="16" t="s">
        <v>213</v>
      </c>
      <c r="C262" s="16" t="s">
        <v>76</v>
      </c>
      <c r="D262" s="16" t="s">
        <v>77</v>
      </c>
      <c r="E262" s="6" t="n">
        <v>1000</v>
      </c>
      <c r="F262" s="7" t="n">
        <v>11</v>
      </c>
      <c r="G262" s="6" t="n">
        <v>64.82</v>
      </c>
      <c r="H262" s="6" t="n">
        <v>84</v>
      </c>
      <c r="I262" s="6" t="n">
        <v>713.02</v>
      </c>
      <c r="J262" s="6" t="n">
        <v>621.02</v>
      </c>
    </row>
    <row collapsed="false" customFormat="false" customHeight="false" hidden="false" ht="12.1" outlineLevel="0" r="263">
      <c r="A263" s="39" t="n">
        <v>49773</v>
      </c>
      <c r="B263" s="16" t="s">
        <v>240</v>
      </c>
      <c r="C263" s="16" t="s">
        <v>93</v>
      </c>
      <c r="D263" s="16" t="s">
        <v>94</v>
      </c>
      <c r="E263" s="6" t="n">
        <v>1000</v>
      </c>
      <c r="F263" s="7" t="n">
        <v>5</v>
      </c>
      <c r="G263" s="6" t="n">
        <v>64.82</v>
      </c>
      <c r="H263" s="6" t="n">
        <v>42</v>
      </c>
      <c r="I263" s="6" t="n">
        <v>324.1</v>
      </c>
      <c r="J263" s="6" t="n">
        <v>282.1</v>
      </c>
    </row>
    <row collapsed="false" customFormat="false" customHeight="false" hidden="false" ht="12.1" outlineLevel="0" r="264">
      <c r="A264" s="39" t="n">
        <v>49808</v>
      </c>
      <c r="B264" s="16" t="s">
        <v>240</v>
      </c>
      <c r="C264" s="16" t="s">
        <v>61</v>
      </c>
      <c r="D264" s="16" t="s">
        <v>63</v>
      </c>
      <c r="E264" s="6" t="n">
        <v>1000</v>
      </c>
      <c r="F264" s="7" t="n">
        <v>15</v>
      </c>
      <c r="G264" s="6" t="n">
        <v>61.08</v>
      </c>
      <c r="H264" s="6" t="n">
        <v>119</v>
      </c>
      <c r="I264" s="6" t="n">
        <v>916.2</v>
      </c>
      <c r="J264" s="6" t="n">
        <v>797.2</v>
      </c>
    </row>
    <row collapsed="false" customFormat="false" customHeight="false" hidden="false" ht="12.1" outlineLevel="0" r="265">
      <c r="A265" s="39" t="n">
        <v>49815</v>
      </c>
      <c r="B265" s="16" t="s">
        <v>240</v>
      </c>
      <c r="C265" s="16" t="s">
        <v>100</v>
      </c>
      <c r="D265" s="16" t="s">
        <v>101</v>
      </c>
      <c r="E265" s="6" t="n">
        <v>1000</v>
      </c>
      <c r="F265" s="7" t="n">
        <v>2</v>
      </c>
      <c r="G265" s="6" t="n">
        <v>48.87</v>
      </c>
      <c r="H265" s="6" t="n">
        <v>13</v>
      </c>
      <c r="I265" s="6" t="n">
        <v>97.74</v>
      </c>
      <c r="J265" s="6" t="n">
        <v>84.74</v>
      </c>
    </row>
    <row collapsed="false" customFormat="false" customHeight="false" hidden="false" ht="12.1" outlineLevel="0" r="266">
      <c r="A266" s="39" t="n">
        <v>49815</v>
      </c>
      <c r="B266" s="16" t="s">
        <v>240</v>
      </c>
      <c r="C266" s="16" t="s">
        <v>66</v>
      </c>
      <c r="D266" s="16" t="s">
        <v>67</v>
      </c>
      <c r="E266" s="6" t="n">
        <v>1000</v>
      </c>
      <c r="F266" s="7" t="n">
        <v>14</v>
      </c>
      <c r="G266" s="6" t="n">
        <v>61.08</v>
      </c>
      <c r="H266" s="6" t="n">
        <v>111</v>
      </c>
      <c r="I266" s="6" t="n">
        <v>855.12</v>
      </c>
      <c r="J266" s="6" t="n">
        <v>744.12</v>
      </c>
    </row>
    <row collapsed="false" customFormat="false" customHeight="false" hidden="false" ht="12.1" outlineLevel="0" r="267">
      <c r="A267" s="39" t="n">
        <v>49815</v>
      </c>
      <c r="B267" s="16" t="s">
        <v>240</v>
      </c>
      <c r="C267" s="16" t="s">
        <v>103</v>
      </c>
      <c r="D267" s="16" t="s">
        <v>104</v>
      </c>
      <c r="E267" s="6" t="n">
        <v>1000</v>
      </c>
      <c r="F267" s="7" t="n">
        <v>2</v>
      </c>
      <c r="G267" s="6" t="n">
        <v>35.4</v>
      </c>
      <c r="H267" s="6" t="n">
        <v>9</v>
      </c>
      <c r="I267" s="6" t="n">
        <v>70.8</v>
      </c>
      <c r="J267" s="6" t="n">
        <v>61.8</v>
      </c>
    </row>
    <row collapsed="false" customFormat="false" customHeight="false" hidden="false" ht="12.1" outlineLevel="0" r="268">
      <c r="A268" s="39" t="n">
        <v>49885</v>
      </c>
      <c r="B268" s="16" t="s">
        <v>213</v>
      </c>
      <c r="C268" s="16" t="s">
        <v>106</v>
      </c>
      <c r="D268" s="16" t="s">
        <v>107</v>
      </c>
      <c r="E268" s="6" t="n">
        <v>1000</v>
      </c>
      <c r="F268" s="7" t="n">
        <v>1</v>
      </c>
      <c r="G268" s="6" t="n">
        <v>34.9</v>
      </c>
      <c r="H268" s="6" t="n">
        <v>5</v>
      </c>
      <c r="I268" s="6" t="n">
        <v>34.9</v>
      </c>
      <c r="J268" s="6" t="n">
        <v>29.9</v>
      </c>
    </row>
    <row collapsed="false" customFormat="false" customHeight="false" hidden="false" ht="12.1" outlineLevel="0" r="269">
      <c r="A269" s="39" t="n">
        <v>49955</v>
      </c>
      <c r="B269" s="16" t="s">
        <v>213</v>
      </c>
      <c r="C269" s="16" t="s">
        <v>76</v>
      </c>
      <c r="D269" s="16" t="s">
        <v>77</v>
      </c>
      <c r="E269" s="6" t="n">
        <v>1000</v>
      </c>
      <c r="F269" s="7" t="n">
        <v>11</v>
      </c>
      <c r="G269" s="6" t="n">
        <v>64.82</v>
      </c>
      <c r="H269" s="6" t="n">
        <v>84</v>
      </c>
      <c r="I269" s="6" t="n">
        <v>713.02</v>
      </c>
      <c r="J269" s="6" t="n">
        <v>621.02</v>
      </c>
    </row>
    <row collapsed="false" customFormat="false" customHeight="false" hidden="false" ht="12.1" outlineLevel="0" r="270">
      <c r="A270" s="39" t="n">
        <v>49955</v>
      </c>
      <c r="B270" s="16" t="s">
        <v>240</v>
      </c>
      <c r="C270" s="16" t="s">
        <v>93</v>
      </c>
      <c r="D270" s="16" t="s">
        <v>94</v>
      </c>
      <c r="E270" s="6" t="n">
        <v>1000</v>
      </c>
      <c r="F270" s="7" t="n">
        <v>5</v>
      </c>
      <c r="G270" s="6" t="n">
        <v>64.82</v>
      </c>
      <c r="H270" s="6" t="n">
        <v>42</v>
      </c>
      <c r="I270" s="6" t="n">
        <v>324.1</v>
      </c>
      <c r="J270" s="6" t="n">
        <v>282.1</v>
      </c>
    </row>
    <row collapsed="false" customFormat="false" customHeight="false" hidden="false" ht="12.1" outlineLevel="0" r="271">
      <c r="A271" s="39" t="n">
        <v>49990</v>
      </c>
      <c r="B271" s="16" t="s">
        <v>240</v>
      </c>
      <c r="C271" s="16" t="s">
        <v>61</v>
      </c>
      <c r="D271" s="16" t="s">
        <v>63</v>
      </c>
      <c r="E271" s="6" t="n">
        <v>1000</v>
      </c>
      <c r="F271" s="7" t="n">
        <v>15</v>
      </c>
      <c r="G271" s="6" t="n">
        <v>61.08</v>
      </c>
      <c r="H271" s="6" t="n">
        <v>119</v>
      </c>
      <c r="I271" s="6" t="n">
        <v>916.2</v>
      </c>
      <c r="J271" s="6" t="n">
        <v>797.2</v>
      </c>
    </row>
    <row collapsed="false" customFormat="false" customHeight="false" hidden="false" ht="12.1" outlineLevel="0" r="272">
      <c r="A272" s="39" t="n">
        <v>49997</v>
      </c>
      <c r="B272" s="16" t="s">
        <v>240</v>
      </c>
      <c r="C272" s="16" t="s">
        <v>100</v>
      </c>
      <c r="D272" s="16" t="s">
        <v>101</v>
      </c>
      <c r="E272" s="6" t="n">
        <v>1000</v>
      </c>
      <c r="F272" s="7" t="n">
        <v>2</v>
      </c>
      <c r="G272" s="6" t="n">
        <v>48.87</v>
      </c>
      <c r="H272" s="6" t="n">
        <v>13</v>
      </c>
      <c r="I272" s="6" t="n">
        <v>97.74</v>
      </c>
      <c r="J272" s="6" t="n">
        <v>84.74</v>
      </c>
    </row>
    <row collapsed="false" customFormat="false" customHeight="false" hidden="false" ht="12.1" outlineLevel="0" r="273">
      <c r="A273" s="39" t="n">
        <v>49997</v>
      </c>
      <c r="B273" s="16" t="s">
        <v>240</v>
      </c>
      <c r="C273" s="16" t="s">
        <v>66</v>
      </c>
      <c r="D273" s="16" t="s">
        <v>67</v>
      </c>
      <c r="E273" s="6" t="n">
        <v>1000</v>
      </c>
      <c r="F273" s="7" t="n">
        <v>14</v>
      </c>
      <c r="G273" s="6" t="n">
        <v>61.08</v>
      </c>
      <c r="H273" s="6" t="n">
        <v>111</v>
      </c>
      <c r="I273" s="6" t="n">
        <v>855.12</v>
      </c>
      <c r="J273" s="6" t="n">
        <v>744.12</v>
      </c>
    </row>
    <row collapsed="false" customFormat="false" customHeight="false" hidden="false" ht="12.1" outlineLevel="0" r="274">
      <c r="A274" s="39" t="n">
        <v>49997</v>
      </c>
      <c r="B274" s="16" t="s">
        <v>240</v>
      </c>
      <c r="C274" s="16" t="s">
        <v>103</v>
      </c>
      <c r="D274" s="16" t="s">
        <v>104</v>
      </c>
      <c r="E274" s="6" t="n">
        <v>1000</v>
      </c>
      <c r="F274" s="7" t="n">
        <v>2</v>
      </c>
      <c r="G274" s="6" t="n">
        <v>35.4</v>
      </c>
      <c r="H274" s="6" t="n">
        <v>9</v>
      </c>
      <c r="I274" s="6" t="n">
        <v>70.8</v>
      </c>
      <c r="J274" s="6" t="n">
        <v>61.8</v>
      </c>
    </row>
    <row collapsed="false" customFormat="false" customHeight="false" hidden="false" ht="12.1" outlineLevel="0" r="275">
      <c r="A275" s="39" t="n">
        <v>50137</v>
      </c>
      <c r="B275" s="16" t="s">
        <v>213</v>
      </c>
      <c r="C275" s="16" t="s">
        <v>76</v>
      </c>
      <c r="D275" s="16" t="s">
        <v>77</v>
      </c>
      <c r="E275" s="6" t="n">
        <v>1000</v>
      </c>
      <c r="F275" s="7" t="n">
        <v>11</v>
      </c>
      <c r="G275" s="6" t="n">
        <v>64.82</v>
      </c>
      <c r="H275" s="6" t="n">
        <v>84</v>
      </c>
      <c r="I275" s="6" t="n">
        <v>713.02</v>
      </c>
      <c r="J275" s="6" t="n">
        <v>621.02</v>
      </c>
    </row>
    <row collapsed="false" customFormat="false" customHeight="false" hidden="false" ht="12.1" outlineLevel="0" r="276">
      <c r="A276" s="39" t="n">
        <v>50137</v>
      </c>
      <c r="B276" s="16" t="s">
        <v>240</v>
      </c>
      <c r="C276" s="16" t="s">
        <v>93</v>
      </c>
      <c r="D276" s="16" t="s">
        <v>94</v>
      </c>
      <c r="E276" s="6" t="n">
        <v>1000</v>
      </c>
      <c r="F276" s="7" t="n">
        <v>5</v>
      </c>
      <c r="G276" s="6" t="n">
        <v>64.82</v>
      </c>
      <c r="H276" s="6" t="n">
        <v>42</v>
      </c>
      <c r="I276" s="6" t="n">
        <v>324.1</v>
      </c>
      <c r="J276" s="6" t="n">
        <v>282.1</v>
      </c>
    </row>
    <row collapsed="false" customFormat="false" customHeight="false" hidden="false" ht="12.1" outlineLevel="0" r="277">
      <c r="A277" s="39" t="n">
        <v>50172</v>
      </c>
      <c r="B277" s="16" t="s">
        <v>240</v>
      </c>
      <c r="C277" s="16" t="s">
        <v>61</v>
      </c>
      <c r="D277" s="16" t="s">
        <v>63</v>
      </c>
      <c r="E277" s="6" t="n">
        <v>1000</v>
      </c>
      <c r="F277" s="7" t="n">
        <v>15</v>
      </c>
      <c r="G277" s="6" t="n">
        <v>61.08</v>
      </c>
      <c r="H277" s="6" t="n">
        <v>119</v>
      </c>
      <c r="I277" s="6" t="n">
        <v>916.2</v>
      </c>
      <c r="J277" s="6" t="n">
        <v>797.2</v>
      </c>
    </row>
    <row collapsed="false" customFormat="false" customHeight="false" hidden="false" ht="12.1" outlineLevel="0" r="278">
      <c r="A278" s="39" t="n">
        <v>50179</v>
      </c>
      <c r="B278" s="16" t="s">
        <v>240</v>
      </c>
      <c r="C278" s="16" t="s">
        <v>100</v>
      </c>
      <c r="D278" s="16" t="s">
        <v>101</v>
      </c>
      <c r="E278" s="6" t="n">
        <v>1000</v>
      </c>
      <c r="F278" s="7" t="n">
        <v>2</v>
      </c>
      <c r="G278" s="6" t="n">
        <v>48.87</v>
      </c>
      <c r="H278" s="6" t="n">
        <v>13</v>
      </c>
      <c r="I278" s="6" t="n">
        <v>97.74</v>
      </c>
      <c r="J278" s="6" t="n">
        <v>84.74</v>
      </c>
    </row>
    <row collapsed="false" customFormat="false" customHeight="false" hidden="false" ht="12.1" outlineLevel="0" r="279">
      <c r="A279" s="39" t="n">
        <v>50179</v>
      </c>
      <c r="B279" s="16" t="s">
        <v>240</v>
      </c>
      <c r="C279" s="16" t="s">
        <v>66</v>
      </c>
      <c r="D279" s="16" t="s">
        <v>67</v>
      </c>
      <c r="E279" s="6" t="n">
        <v>1000</v>
      </c>
      <c r="F279" s="7" t="n">
        <v>14</v>
      </c>
      <c r="G279" s="6" t="n">
        <v>61.08</v>
      </c>
      <c r="H279" s="6" t="n">
        <v>111</v>
      </c>
      <c r="I279" s="6" t="n">
        <v>855.12</v>
      </c>
      <c r="J279" s="6" t="n">
        <v>744.12</v>
      </c>
    </row>
    <row collapsed="false" customFormat="false" customHeight="false" hidden="false" ht="12.1" outlineLevel="0" r="280">
      <c r="A280" s="39" t="n">
        <v>50179</v>
      </c>
      <c r="B280" s="16" t="s">
        <v>240</v>
      </c>
      <c r="C280" s="16" t="s">
        <v>103</v>
      </c>
      <c r="D280" s="16" t="s">
        <v>104</v>
      </c>
      <c r="E280" s="6" t="n">
        <v>1000</v>
      </c>
      <c r="F280" s="7" t="n">
        <v>2</v>
      </c>
      <c r="G280" s="6" t="n">
        <v>35.4</v>
      </c>
      <c r="H280" s="6" t="n">
        <v>9</v>
      </c>
      <c r="I280" s="6" t="n">
        <v>70.8</v>
      </c>
      <c r="J280" s="6" t="n">
        <v>61.8</v>
      </c>
    </row>
    <row collapsed="false" customFormat="false" customHeight="false" hidden="false" ht="12.1" outlineLevel="0" r="281">
      <c r="A281" s="39" t="n">
        <v>50319</v>
      </c>
      <c r="B281" s="16" t="s">
        <v>213</v>
      </c>
      <c r="C281" s="16" t="s">
        <v>76</v>
      </c>
      <c r="D281" s="16" t="s">
        <v>77</v>
      </c>
      <c r="E281" s="6" t="n">
        <v>1000</v>
      </c>
      <c r="F281" s="7" t="n">
        <v>11</v>
      </c>
      <c r="G281" s="6" t="n">
        <v>64.82</v>
      </c>
      <c r="H281" s="6" t="n">
        <v>84</v>
      </c>
      <c r="I281" s="6" t="n">
        <v>713.02</v>
      </c>
      <c r="J281" s="6" t="n">
        <v>621.02</v>
      </c>
    </row>
    <row collapsed="false" customFormat="false" customHeight="false" hidden="false" ht="12.1" outlineLevel="0" r="282">
      <c r="A282" s="39" t="n">
        <v>50319</v>
      </c>
      <c r="B282" s="16" t="s">
        <v>240</v>
      </c>
      <c r="C282" s="16" t="s">
        <v>93</v>
      </c>
      <c r="D282" s="16" t="s">
        <v>94</v>
      </c>
      <c r="E282" s="6" t="n">
        <v>1000</v>
      </c>
      <c r="F282" s="7" t="n">
        <v>5</v>
      </c>
      <c r="G282" s="6" t="n">
        <v>64.82</v>
      </c>
      <c r="H282" s="6" t="n">
        <v>42</v>
      </c>
      <c r="I282" s="6" t="n">
        <v>324.1</v>
      </c>
      <c r="J282" s="6" t="n">
        <v>282.1</v>
      </c>
    </row>
    <row collapsed="false" customFormat="false" customHeight="false" hidden="false" ht="12.1" outlineLevel="0" r="283">
      <c r="A283" s="39" t="n">
        <v>50354</v>
      </c>
      <c r="B283" s="16" t="s">
        <v>240</v>
      </c>
      <c r="C283" s="16" t="s">
        <v>61</v>
      </c>
      <c r="D283" s="16" t="s">
        <v>63</v>
      </c>
      <c r="E283" s="6" t="n">
        <v>1000</v>
      </c>
      <c r="F283" s="7" t="n">
        <v>15</v>
      </c>
      <c r="G283" s="6" t="n">
        <v>61.08</v>
      </c>
      <c r="H283" s="6" t="n">
        <v>119</v>
      </c>
      <c r="I283" s="6" t="n">
        <v>916.2</v>
      </c>
      <c r="J283" s="6" t="n">
        <v>797.2</v>
      </c>
    </row>
    <row collapsed="false" customFormat="false" customHeight="false" hidden="false" ht="12.1" outlineLevel="0" r="284">
      <c r="A284" s="39" t="n">
        <v>50361</v>
      </c>
      <c r="B284" s="16" t="s">
        <v>240</v>
      </c>
      <c r="C284" s="16" t="s">
        <v>100</v>
      </c>
      <c r="D284" s="16" t="s">
        <v>101</v>
      </c>
      <c r="E284" s="6" t="n">
        <v>1000</v>
      </c>
      <c r="F284" s="7" t="n">
        <v>2</v>
      </c>
      <c r="G284" s="6" t="n">
        <v>48.87</v>
      </c>
      <c r="H284" s="6" t="n">
        <v>13</v>
      </c>
      <c r="I284" s="6" t="n">
        <v>97.74</v>
      </c>
      <c r="J284" s="6" t="n">
        <v>84.74</v>
      </c>
    </row>
    <row collapsed="false" customFormat="false" customHeight="false" hidden="false" ht="12.1" outlineLevel="0" r="285">
      <c r="A285" s="39" t="n">
        <v>50361</v>
      </c>
      <c r="B285" s="16" t="s">
        <v>240</v>
      </c>
      <c r="C285" s="16" t="s">
        <v>66</v>
      </c>
      <c r="D285" s="16" t="s">
        <v>67</v>
      </c>
      <c r="E285" s="6" t="n">
        <v>1000</v>
      </c>
      <c r="F285" s="7" t="n">
        <v>14</v>
      </c>
      <c r="G285" s="6" t="n">
        <v>61.08</v>
      </c>
      <c r="H285" s="6" t="n">
        <v>111</v>
      </c>
      <c r="I285" s="6" t="n">
        <v>855.12</v>
      </c>
      <c r="J285" s="6" t="n">
        <v>744.12</v>
      </c>
    </row>
    <row collapsed="false" customFormat="false" customHeight="false" hidden="false" ht="12.1" outlineLevel="0" r="286">
      <c r="A286" s="39" t="n">
        <v>50361</v>
      </c>
      <c r="B286" s="16" t="s">
        <v>240</v>
      </c>
      <c r="C286" s="16" t="s">
        <v>103</v>
      </c>
      <c r="D286" s="16" t="s">
        <v>104</v>
      </c>
      <c r="E286" s="6" t="n">
        <v>1000</v>
      </c>
      <c r="F286" s="7" t="n">
        <v>2</v>
      </c>
      <c r="G286" s="6" t="n">
        <v>35.4</v>
      </c>
      <c r="H286" s="6" t="n">
        <v>9</v>
      </c>
      <c r="I286" s="6" t="n">
        <v>70.8</v>
      </c>
      <c r="J286" s="6" t="n">
        <v>61.8</v>
      </c>
    </row>
    <row collapsed="false" customFormat="false" customHeight="false" hidden="false" ht="12.1" outlineLevel="0" r="287">
      <c r="A287" s="39" t="n">
        <v>50501</v>
      </c>
      <c r="B287" s="16" t="s">
        <v>213</v>
      </c>
      <c r="C287" s="16" t="s">
        <v>76</v>
      </c>
      <c r="D287" s="16" t="s">
        <v>77</v>
      </c>
      <c r="E287" s="6" t="n">
        <v>1000</v>
      </c>
      <c r="F287" s="7" t="n">
        <v>11</v>
      </c>
      <c r="G287" s="6" t="n">
        <v>64.82</v>
      </c>
      <c r="H287" s="6" t="n">
        <v>84</v>
      </c>
      <c r="I287" s="6" t="n">
        <v>713.02</v>
      </c>
      <c r="J287" s="6" t="n">
        <v>621.02</v>
      </c>
    </row>
    <row collapsed="false" customFormat="false" customHeight="false" hidden="false" ht="12.1" outlineLevel="0" r="288">
      <c r="A288" s="39" t="n">
        <v>50501</v>
      </c>
      <c r="B288" s="16" t="s">
        <v>240</v>
      </c>
      <c r="C288" s="16" t="s">
        <v>93</v>
      </c>
      <c r="D288" s="16" t="s">
        <v>94</v>
      </c>
      <c r="E288" s="6" t="n">
        <v>1000</v>
      </c>
      <c r="F288" s="7" t="n">
        <v>5</v>
      </c>
      <c r="G288" s="6" t="n">
        <v>64.82</v>
      </c>
      <c r="H288" s="6" t="n">
        <v>42</v>
      </c>
      <c r="I288" s="6" t="n">
        <v>324.1</v>
      </c>
      <c r="J288" s="6" t="n">
        <v>282.1</v>
      </c>
    </row>
    <row collapsed="false" customFormat="false" customHeight="false" hidden="false" ht="12.1" outlineLevel="0" r="289">
      <c r="A289" s="39" t="n">
        <v>50536</v>
      </c>
      <c r="B289" s="16" t="s">
        <v>240</v>
      </c>
      <c r="C289" s="16" t="s">
        <v>61</v>
      </c>
      <c r="D289" s="16" t="s">
        <v>63</v>
      </c>
      <c r="E289" s="6" t="n">
        <v>1000</v>
      </c>
      <c r="F289" s="7" t="n">
        <v>15</v>
      </c>
      <c r="G289" s="6" t="n">
        <v>61.08</v>
      </c>
      <c r="H289" s="6" t="n">
        <v>119</v>
      </c>
      <c r="I289" s="6" t="n">
        <v>916.2</v>
      </c>
      <c r="J289" s="6" t="n">
        <v>797.2</v>
      </c>
    </row>
    <row collapsed="false" customFormat="false" customHeight="false" hidden="false" ht="12.1" outlineLevel="0" r="290">
      <c r="A290" s="39" t="n">
        <v>50543</v>
      </c>
      <c r="B290" s="16" t="s">
        <v>240</v>
      </c>
      <c r="C290" s="16" t="s">
        <v>100</v>
      </c>
      <c r="D290" s="16" t="s">
        <v>101</v>
      </c>
      <c r="E290" s="6" t="n">
        <v>1000</v>
      </c>
      <c r="F290" s="7" t="n">
        <v>2</v>
      </c>
      <c r="G290" s="6" t="n">
        <v>48.87</v>
      </c>
      <c r="H290" s="6" t="n">
        <v>13</v>
      </c>
      <c r="I290" s="6" t="n">
        <v>97.74</v>
      </c>
      <c r="J290" s="6" t="n">
        <v>84.74</v>
      </c>
    </row>
    <row collapsed="false" customFormat="false" customHeight="false" hidden="false" ht="12.1" outlineLevel="0" r="291">
      <c r="A291" s="39" t="n">
        <v>50543</v>
      </c>
      <c r="B291" s="16" t="s">
        <v>240</v>
      </c>
      <c r="C291" s="16" t="s">
        <v>66</v>
      </c>
      <c r="D291" s="16" t="s">
        <v>67</v>
      </c>
      <c r="E291" s="6" t="n">
        <v>1000</v>
      </c>
      <c r="F291" s="7" t="n">
        <v>14</v>
      </c>
      <c r="G291" s="6" t="n">
        <v>61.08</v>
      </c>
      <c r="H291" s="6" t="n">
        <v>111</v>
      </c>
      <c r="I291" s="6" t="n">
        <v>855.12</v>
      </c>
      <c r="J291" s="6" t="n">
        <v>744.12</v>
      </c>
    </row>
    <row collapsed="false" customFormat="false" customHeight="false" hidden="false" ht="12.1" outlineLevel="0" r="292">
      <c r="A292" s="39" t="n">
        <v>50543</v>
      </c>
      <c r="B292" s="16" t="s">
        <v>240</v>
      </c>
      <c r="C292" s="16" t="s">
        <v>103</v>
      </c>
      <c r="D292" s="16" t="s">
        <v>104</v>
      </c>
      <c r="E292" s="6" t="n">
        <v>1000</v>
      </c>
      <c r="F292" s="7" t="n">
        <v>2</v>
      </c>
      <c r="G292" s="6" t="n">
        <v>35.4</v>
      </c>
      <c r="H292" s="6" t="n">
        <v>9</v>
      </c>
      <c r="I292" s="6" t="n">
        <v>70.8</v>
      </c>
      <c r="J292" s="6" t="n">
        <v>61.8</v>
      </c>
    </row>
    <row collapsed="false" customFormat="false" customHeight="false" hidden="false" ht="12.1" outlineLevel="0" r="293">
      <c r="A293" s="39" t="n">
        <v>50683</v>
      </c>
      <c r="B293" s="16" t="s">
        <v>213</v>
      </c>
      <c r="C293" s="16" t="s">
        <v>76</v>
      </c>
      <c r="D293" s="16" t="s">
        <v>77</v>
      </c>
      <c r="E293" s="6" t="n">
        <v>1000</v>
      </c>
      <c r="F293" s="7" t="n">
        <v>11</v>
      </c>
      <c r="G293" s="6" t="n">
        <v>64.82</v>
      </c>
      <c r="H293" s="6" t="n">
        <v>84</v>
      </c>
      <c r="I293" s="6" t="n">
        <v>713.02</v>
      </c>
      <c r="J293" s="6" t="n">
        <v>621.02</v>
      </c>
    </row>
    <row collapsed="false" customFormat="false" customHeight="false" hidden="false" ht="12.1" outlineLevel="0" r="294">
      <c r="A294" s="39" t="n">
        <v>50683</v>
      </c>
      <c r="B294" s="16" t="s">
        <v>240</v>
      </c>
      <c r="C294" s="16" t="s">
        <v>93</v>
      </c>
      <c r="D294" s="16" t="s">
        <v>94</v>
      </c>
      <c r="E294" s="6" t="n">
        <v>1000</v>
      </c>
      <c r="F294" s="7" t="n">
        <v>5</v>
      </c>
      <c r="G294" s="6" t="n">
        <v>64.82</v>
      </c>
      <c r="H294" s="6" t="n">
        <v>42</v>
      </c>
      <c r="I294" s="6" t="n">
        <v>324.1</v>
      </c>
      <c r="J294" s="6" t="n">
        <v>282.1</v>
      </c>
    </row>
    <row collapsed="false" customFormat="false" customHeight="false" hidden="false" ht="12.1" outlineLevel="0" r="295">
      <c r="A295" s="39" t="n">
        <v>50718</v>
      </c>
      <c r="B295" s="16" t="s">
        <v>240</v>
      </c>
      <c r="C295" s="16" t="s">
        <v>61</v>
      </c>
      <c r="D295" s="16" t="s">
        <v>63</v>
      </c>
      <c r="E295" s="6" t="n">
        <v>1000</v>
      </c>
      <c r="F295" s="7" t="n">
        <v>15</v>
      </c>
      <c r="G295" s="6" t="n">
        <v>61.08</v>
      </c>
      <c r="H295" s="6" t="n">
        <v>119</v>
      </c>
      <c r="I295" s="6" t="n">
        <v>916.2</v>
      </c>
      <c r="J295" s="6" t="n">
        <v>797.2</v>
      </c>
    </row>
    <row collapsed="false" customFormat="false" customHeight="false" hidden="false" ht="12.1" outlineLevel="0" r="296">
      <c r="A296" s="39" t="n">
        <v>50725</v>
      </c>
      <c r="B296" s="16" t="s">
        <v>240</v>
      </c>
      <c r="C296" s="16" t="s">
        <v>66</v>
      </c>
      <c r="D296" s="16" t="s">
        <v>67</v>
      </c>
      <c r="E296" s="6" t="n">
        <v>1000</v>
      </c>
      <c r="F296" s="7" t="n">
        <v>14</v>
      </c>
      <c r="G296" s="6" t="n">
        <v>61.08</v>
      </c>
      <c r="H296" s="6" t="n">
        <v>111</v>
      </c>
      <c r="I296" s="6" t="n">
        <v>855.12</v>
      </c>
      <c r="J296" s="6" t="n">
        <v>744.12</v>
      </c>
    </row>
    <row collapsed="false" customFormat="false" customHeight="false" hidden="false" ht="12.1" outlineLevel="0" r="297">
      <c r="A297" s="39" t="n">
        <v>50725</v>
      </c>
      <c r="B297" s="16" t="s">
        <v>240</v>
      </c>
      <c r="C297" s="16" t="s">
        <v>103</v>
      </c>
      <c r="D297" s="16" t="s">
        <v>104</v>
      </c>
      <c r="E297" s="6" t="n">
        <v>1000</v>
      </c>
      <c r="F297" s="7" t="n">
        <v>2</v>
      </c>
      <c r="G297" s="6" t="n">
        <v>35.4</v>
      </c>
      <c r="H297" s="6" t="n">
        <v>9</v>
      </c>
      <c r="I297" s="6" t="n">
        <v>70.8</v>
      </c>
      <c r="J297" s="6" t="n">
        <v>61.8</v>
      </c>
    </row>
    <row collapsed="false" customFormat="false" customHeight="false" hidden="false" ht="12.1" outlineLevel="0" r="298">
      <c r="A298" s="39" t="n">
        <v>50865</v>
      </c>
      <c r="B298" s="16" t="s">
        <v>213</v>
      </c>
      <c r="C298" s="16" t="s">
        <v>76</v>
      </c>
      <c r="D298" s="16" t="s">
        <v>77</v>
      </c>
      <c r="E298" s="6" t="n">
        <v>1000</v>
      </c>
      <c r="F298" s="7" t="n">
        <v>11</v>
      </c>
      <c r="G298" s="6" t="n">
        <v>64.82</v>
      </c>
      <c r="H298" s="6" t="n">
        <v>84</v>
      </c>
      <c r="I298" s="6" t="n">
        <v>713.02</v>
      </c>
      <c r="J298" s="6" t="n">
        <v>621.02</v>
      </c>
    </row>
    <row collapsed="false" customFormat="false" customHeight="false" hidden="false" ht="12.1" outlineLevel="0" r="299">
      <c r="A299" s="39" t="n">
        <v>50900</v>
      </c>
      <c r="B299" s="16" t="s">
        <v>240</v>
      </c>
      <c r="C299" s="16" t="s">
        <v>61</v>
      </c>
      <c r="D299" s="16" t="s">
        <v>63</v>
      </c>
      <c r="E299" s="6" t="n">
        <v>1000</v>
      </c>
      <c r="F299" s="7" t="n">
        <v>15</v>
      </c>
      <c r="G299" s="6" t="n">
        <v>61.08</v>
      </c>
      <c r="H299" s="6" t="n">
        <v>119</v>
      </c>
      <c r="I299" s="6" t="n">
        <v>916.2</v>
      </c>
      <c r="J299" s="6" t="n">
        <v>797.2</v>
      </c>
    </row>
    <row collapsed="false" customFormat="false" customHeight="false" hidden="false" ht="12.1" outlineLevel="0" r="300">
      <c r="A300" s="39" t="n">
        <v>50907</v>
      </c>
      <c r="B300" s="16" t="s">
        <v>240</v>
      </c>
      <c r="C300" s="16" t="s">
        <v>66</v>
      </c>
      <c r="D300" s="16" t="s">
        <v>67</v>
      </c>
      <c r="E300" s="6" t="n">
        <v>1000</v>
      </c>
      <c r="F300" s="7" t="n">
        <v>14</v>
      </c>
      <c r="G300" s="6" t="n">
        <v>61.08</v>
      </c>
      <c r="H300" s="6" t="n">
        <v>111</v>
      </c>
      <c r="I300" s="6" t="n">
        <v>855.12</v>
      </c>
      <c r="J300" s="6" t="n">
        <v>744.12</v>
      </c>
    </row>
    <row collapsed="false" customFormat="false" customHeight="false" hidden="false" ht="12.1" outlineLevel="0" r="301">
      <c r="A301" s="39" t="n">
        <v>50907</v>
      </c>
      <c r="B301" s="16" t="s">
        <v>240</v>
      </c>
      <c r="C301" s="16" t="s">
        <v>103</v>
      </c>
      <c r="D301" s="16" t="s">
        <v>104</v>
      </c>
      <c r="E301" s="6" t="n">
        <v>1000</v>
      </c>
      <c r="F301" s="7" t="n">
        <v>2</v>
      </c>
      <c r="G301" s="6" t="n">
        <v>35.4</v>
      </c>
      <c r="H301" s="6" t="n">
        <v>9</v>
      </c>
      <c r="I301" s="6" t="n">
        <v>70.8</v>
      </c>
      <c r="J301" s="6" t="n">
        <v>61.8</v>
      </c>
    </row>
    <row collapsed="false" customFormat="false" customHeight="false" hidden="false" ht="12.1" outlineLevel="0" r="302">
      <c r="A302" s="39" t="n">
        <v>51047</v>
      </c>
      <c r="B302" s="16" t="s">
        <v>213</v>
      </c>
      <c r="C302" s="16" t="s">
        <v>76</v>
      </c>
      <c r="D302" s="16" t="s">
        <v>77</v>
      </c>
      <c r="E302" s="6" t="n">
        <v>1000</v>
      </c>
      <c r="F302" s="7" t="n">
        <v>11</v>
      </c>
      <c r="G302" s="6" t="n">
        <v>64.82</v>
      </c>
      <c r="H302" s="6" t="n">
        <v>84</v>
      </c>
      <c r="I302" s="6" t="n">
        <v>713.02</v>
      </c>
      <c r="J302" s="6" t="n">
        <v>621.02</v>
      </c>
    </row>
    <row collapsed="false" customFormat="false" customHeight="false" hidden="false" ht="12.1" outlineLevel="0" r="303">
      <c r="A303" s="39" t="n">
        <v>51089</v>
      </c>
      <c r="B303" s="16" t="s">
        <v>240</v>
      </c>
      <c r="C303" s="16" t="s">
        <v>66</v>
      </c>
      <c r="D303" s="16" t="s">
        <v>67</v>
      </c>
      <c r="E303" s="6" t="n">
        <v>1000</v>
      </c>
      <c r="F303" s="7" t="n">
        <v>14</v>
      </c>
      <c r="G303" s="6" t="n">
        <v>61.08</v>
      </c>
      <c r="H303" s="6" t="n">
        <v>111</v>
      </c>
      <c r="I303" s="6" t="n">
        <v>855.12</v>
      </c>
      <c r="J303" s="6" t="n">
        <v>744.12</v>
      </c>
    </row>
    <row collapsed="false" customFormat="false" customHeight="false" hidden="false" ht="12.1" outlineLevel="0" r="304">
      <c r="A304" s="39" t="n">
        <v>51089</v>
      </c>
      <c r="B304" s="16" t="s">
        <v>240</v>
      </c>
      <c r="C304" s="16" t="s">
        <v>103</v>
      </c>
      <c r="D304" s="16" t="s">
        <v>104</v>
      </c>
      <c r="E304" s="6" t="n">
        <v>1000</v>
      </c>
      <c r="F304" s="7" t="n">
        <v>2</v>
      </c>
      <c r="G304" s="6" t="n">
        <v>35.4</v>
      </c>
      <c r="H304" s="6" t="n">
        <v>9</v>
      </c>
      <c r="I304" s="6" t="n">
        <v>70.8</v>
      </c>
      <c r="J304" s="6" t="n">
        <v>61.8</v>
      </c>
    </row>
    <row collapsed="false" customFormat="false" customHeight="false" hidden="false" ht="12.1" outlineLevel="0" r="305">
      <c r="A305" s="39" t="n">
        <v>51229</v>
      </c>
      <c r="B305" s="16" t="s">
        <v>213</v>
      </c>
      <c r="C305" s="16" t="s">
        <v>76</v>
      </c>
      <c r="D305" s="16" t="s">
        <v>77</v>
      </c>
      <c r="E305" s="6" t="n">
        <v>1000</v>
      </c>
      <c r="F305" s="7" t="n">
        <v>11</v>
      </c>
      <c r="G305" s="6" t="n">
        <v>64.82</v>
      </c>
      <c r="H305" s="6" t="n">
        <v>84</v>
      </c>
      <c r="I305" s="6" t="n">
        <v>713.02</v>
      </c>
      <c r="J305" s="6" t="n">
        <v>621.02</v>
      </c>
    </row>
    <row collapsed="false" customFormat="false" customHeight="false" hidden="false" ht="12.1" outlineLevel="0" r="306">
      <c r="A306" s="39" t="n">
        <v>51271</v>
      </c>
      <c r="B306" s="16" t="s">
        <v>240</v>
      </c>
      <c r="C306" s="16" t="s">
        <v>66</v>
      </c>
      <c r="D306" s="16" t="s">
        <v>67</v>
      </c>
      <c r="E306" s="6" t="n">
        <v>1000</v>
      </c>
      <c r="F306" s="7" t="n">
        <v>14</v>
      </c>
      <c r="G306" s="6" t="n">
        <v>61.08</v>
      </c>
      <c r="H306" s="6" t="n">
        <v>111</v>
      </c>
      <c r="I306" s="6" t="n">
        <v>855.12</v>
      </c>
      <c r="J306" s="6" t="n">
        <v>744.12</v>
      </c>
    </row>
    <row collapsed="false" customFormat="false" customHeight="false" hidden="false" ht="12.1" outlineLevel="0" r="307">
      <c r="A307" s="39" t="n">
        <v>51271</v>
      </c>
      <c r="B307" s="16" t="s">
        <v>240</v>
      </c>
      <c r="C307" s="16" t="s">
        <v>103</v>
      </c>
      <c r="D307" s="16" t="s">
        <v>104</v>
      </c>
      <c r="E307" s="6" t="n">
        <v>1000</v>
      </c>
      <c r="F307" s="7" t="n">
        <v>2</v>
      </c>
      <c r="G307" s="6" t="n">
        <v>35.4</v>
      </c>
      <c r="H307" s="6" t="n">
        <v>9</v>
      </c>
      <c r="I307" s="6" t="n">
        <v>70.8</v>
      </c>
      <c r="J307" s="6" t="n">
        <v>61.8</v>
      </c>
    </row>
    <row collapsed="false" customFormat="false" customHeight="false" hidden="false" ht="12.1" outlineLevel="0" r="308">
      <c r="A308" s="39" t="n">
        <v>51411</v>
      </c>
      <c r="B308" s="16" t="s">
        <v>213</v>
      </c>
      <c r="C308" s="16" t="s">
        <v>76</v>
      </c>
      <c r="D308" s="16" t="s">
        <v>77</v>
      </c>
      <c r="E308" s="6" t="n">
        <v>1000</v>
      </c>
      <c r="F308" s="7" t="n">
        <v>11</v>
      </c>
      <c r="G308" s="6" t="n">
        <v>64.82</v>
      </c>
      <c r="H308" s="6" t="n">
        <v>84</v>
      </c>
      <c r="I308" s="6" t="n">
        <v>713.02</v>
      </c>
      <c r="J308" s="6" t="n">
        <v>621.02</v>
      </c>
    </row>
    <row collapsed="false" customFormat="false" customHeight="false" hidden="false" ht="12.1" outlineLevel="0" r="309">
      <c r="A309" s="39" t="n">
        <v>51453</v>
      </c>
      <c r="B309" s="16" t="s">
        <v>240</v>
      </c>
      <c r="C309" s="16" t="s">
        <v>103</v>
      </c>
      <c r="D309" s="16" t="s">
        <v>104</v>
      </c>
      <c r="E309" s="6" t="n">
        <v>1000</v>
      </c>
      <c r="F309" s="7" t="n">
        <v>2</v>
      </c>
      <c r="G309" s="6" t="n">
        <v>35.4</v>
      </c>
      <c r="H309" s="6" t="n">
        <v>9</v>
      </c>
      <c r="I309" s="6" t="n">
        <v>70.8</v>
      </c>
      <c r="J309" s="6" t="n">
        <v>61.8</v>
      </c>
    </row>
    <row collapsed="false" customFormat="false" customHeight="false" hidden="false" ht="12.1" outlineLevel="0" r="310">
      <c r="A310" s="39" t="n">
        <v>51635</v>
      </c>
      <c r="B310" s="16" t="s">
        <v>240</v>
      </c>
      <c r="C310" s="16" t="s">
        <v>103</v>
      </c>
      <c r="D310" s="16" t="s">
        <v>104</v>
      </c>
      <c r="E310" s="6" t="n">
        <v>1000</v>
      </c>
      <c r="F310" s="7" t="n">
        <v>2</v>
      </c>
      <c r="G310" s="6" t="n">
        <v>35.4</v>
      </c>
      <c r="H310" s="6" t="n">
        <v>9</v>
      </c>
      <c r="I310" s="6" t="n">
        <v>70.8</v>
      </c>
      <c r="J310" s="6" t="n">
        <v>61.8</v>
      </c>
    </row>
  </sheetData>
  <autoFilter ref="A1:J3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114</v>
      </c>
      <c r="B1" s="38" t="s">
        <v>211</v>
      </c>
      <c r="C1" s="38" t="s">
        <v>0</v>
      </c>
      <c r="D1" s="38" t="s">
        <v>2</v>
      </c>
      <c r="E1" s="38" t="s">
        <v>277</v>
      </c>
      <c r="F1" s="38" t="s">
        <v>286</v>
      </c>
      <c r="G1" s="38" t="s">
        <v>287</v>
      </c>
      <c r="H1" s="38" t="s">
        <v>118</v>
      </c>
      <c r="I1" s="38" t="s">
        <v>288</v>
      </c>
      <c r="J1" s="38" t="s">
        <v>289</v>
      </c>
      <c r="K1" s="38" t="s">
        <v>290</v>
      </c>
      <c r="L1" s="38" t="s">
        <v>291</v>
      </c>
      <c r="M1" s="38" t="s">
        <v>292</v>
      </c>
      <c r="N1" s="38" t="s">
        <v>293</v>
      </c>
      <c r="O1" s="38" t="s">
        <v>294</v>
      </c>
    </row>
    <row collapsed="false" customFormat="false" customHeight="false" hidden="false" ht="12.1" outlineLevel="0" r="2">
      <c r="A2" s="40" t="n">
        <v>45863</v>
      </c>
      <c r="B2" s="16" t="s">
        <v>213</v>
      </c>
      <c r="C2" s="16" t="s">
        <v>17</v>
      </c>
      <c r="D2" s="16" t="s">
        <v>19</v>
      </c>
      <c r="E2" s="17" t="n">
        <v>20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385</v>
      </c>
      <c r="J2" s="17" t="n">
        <v>305.915</v>
      </c>
      <c r="K2" s="6" t="s">
        <f>=Портфель!G2*Портфель!$R$13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45870</v>
      </c>
      <c r="B3" s="16" t="s">
        <v>213</v>
      </c>
      <c r="C3" s="16" t="s">
        <v>17</v>
      </c>
      <c r="D3" s="16" t="s">
        <v>19</v>
      </c>
      <c r="E3" s="17" t="n">
        <v>6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378</v>
      </c>
      <c r="J3" s="17" t="n">
        <v>301.55166666667</v>
      </c>
      <c r="K3" s="6" t="s">
        <f>=Портфель!G2*Портфель!$R$13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45919</v>
      </c>
      <c r="B4" s="16" t="s">
        <v>213</v>
      </c>
      <c r="C4" s="16" t="s">
        <v>17</v>
      </c>
      <c r="D4" s="16" t="s">
        <v>19</v>
      </c>
      <c r="E4" s="17" t="n">
        <v>113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329</v>
      </c>
      <c r="J4" s="17" t="n">
        <v>299.89699115044</v>
      </c>
      <c r="K4" s="6" t="s">
        <f>=Портфель!G2*Портфель!$R$13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45924</v>
      </c>
      <c r="B5" s="16" t="s">
        <v>213</v>
      </c>
      <c r="C5" s="16" t="s">
        <v>17</v>
      </c>
      <c r="D5" s="16" t="s">
        <v>19</v>
      </c>
      <c r="E5" s="17" t="n">
        <v>2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324</v>
      </c>
      <c r="J5" s="17" t="n">
        <v>290.87</v>
      </c>
      <c r="K5" s="6" t="s">
        <f>=Портфель!G2*Портфель!$R$13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45855</v>
      </c>
      <c r="B6" s="16" t="s">
        <v>213</v>
      </c>
      <c r="C6" s="16" t="s">
        <v>23</v>
      </c>
      <c r="D6" s="16" t="s">
        <v>24</v>
      </c>
      <c r="E6" s="17" t="n">
        <v>4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393</v>
      </c>
      <c r="J6" s="17" t="n">
        <v>1337</v>
      </c>
      <c r="K6" s="6" t="s">
        <f>=Портфель!G3*Портфель!$R$13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45897</v>
      </c>
      <c r="B7" s="16" t="s">
        <v>213</v>
      </c>
      <c r="C7" s="16" t="s">
        <v>23</v>
      </c>
      <c r="D7" s="16" t="s">
        <v>24</v>
      </c>
      <c r="E7" s="17" t="n">
        <v>4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351</v>
      </c>
      <c r="J7" s="17" t="n">
        <v>1303.9</v>
      </c>
      <c r="K7" s="6" t="s">
        <f>=Портфель!G3*Портфель!$R$13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45918</v>
      </c>
      <c r="B8" s="16" t="s">
        <v>213</v>
      </c>
      <c r="C8" s="16" t="s">
        <v>23</v>
      </c>
      <c r="D8" s="16" t="s">
        <v>24</v>
      </c>
      <c r="E8" s="17" t="n">
        <v>20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330</v>
      </c>
      <c r="J8" s="17" t="n">
        <v>1252.747</v>
      </c>
      <c r="K8" s="6" t="s">
        <f>=Портфель!G3*Портфель!$R$13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45910</v>
      </c>
      <c r="B9" s="16" t="s">
        <v>213</v>
      </c>
      <c r="C9" s="16" t="s">
        <v>27</v>
      </c>
      <c r="D9" s="16" t="s">
        <v>28</v>
      </c>
      <c r="E9" s="17" t="n">
        <v>30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338</v>
      </c>
      <c r="J9" s="17" t="n">
        <v>131.40966666667</v>
      </c>
      <c r="K9" s="6" t="s">
        <f>=Портфель!G4*Портфель!$R$13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45912</v>
      </c>
      <c r="B10" s="16" t="s">
        <v>213</v>
      </c>
      <c r="C10" s="16" t="s">
        <v>27</v>
      </c>
      <c r="D10" s="16" t="s">
        <v>28</v>
      </c>
      <c r="E10" s="17" t="n">
        <v>40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336</v>
      </c>
      <c r="J10" s="17" t="n">
        <v>125.8765</v>
      </c>
      <c r="K10" s="6" t="s">
        <f>=Портфель!G4*Портфель!$R$13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45919</v>
      </c>
      <c r="B11" s="16" t="s">
        <v>213</v>
      </c>
      <c r="C11" s="16" t="s">
        <v>27</v>
      </c>
      <c r="D11" s="16" t="s">
        <v>28</v>
      </c>
      <c r="E11" s="17" t="n">
        <v>200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329</v>
      </c>
      <c r="J11" s="17" t="n">
        <v>121.8645</v>
      </c>
      <c r="K11" s="6" t="s">
        <f>=Портфель!G4*Портфель!$R$13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45918</v>
      </c>
      <c r="B12" s="16" t="s">
        <v>213</v>
      </c>
      <c r="C12" s="16" t="s">
        <v>31</v>
      </c>
      <c r="D12" s="16" t="s">
        <v>32</v>
      </c>
      <c r="E12" s="17" t="n">
        <v>180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330</v>
      </c>
      <c r="J12" s="17" t="n">
        <v>123.56961111111</v>
      </c>
      <c r="K12" s="6" t="s">
        <f>=Портфель!G5*Портфель!$R$13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45775</v>
      </c>
      <c r="B13" s="16" t="s">
        <v>213</v>
      </c>
      <c r="C13" s="16" t="s">
        <v>35</v>
      </c>
      <c r="D13" s="16" t="s">
        <v>36</v>
      </c>
      <c r="E13" s="17" t="n">
        <v>2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473</v>
      </c>
      <c r="J13" s="17" t="n">
        <v>3430.26</v>
      </c>
      <c r="K13" s="6" t="s">
        <f>=Портфель!G6*Портфель!$R$13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45779</v>
      </c>
      <c r="B14" s="16" t="s">
        <v>213</v>
      </c>
      <c r="C14" s="16" t="s">
        <v>35</v>
      </c>
      <c r="D14" s="16" t="s">
        <v>36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469</v>
      </c>
      <c r="J14" s="17" t="n">
        <v>3289.84</v>
      </c>
      <c r="K14" s="6" t="s">
        <f>=Портфель!G6*Портфель!$R$13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45784</v>
      </c>
      <c r="B15" s="16" t="s">
        <v>213</v>
      </c>
      <c r="C15" s="16" t="s">
        <v>35</v>
      </c>
      <c r="D15" s="16" t="s">
        <v>36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464</v>
      </c>
      <c r="J15" s="17" t="n">
        <v>3221.64</v>
      </c>
      <c r="K15" s="6" t="s">
        <f>=Портфель!G6*Портфель!$R$13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46238</v>
      </c>
      <c r="B16" s="16" t="s">
        <v>213</v>
      </c>
      <c r="C16" s="16" t="s">
        <v>35</v>
      </c>
      <c r="D16" s="16" t="s">
        <v>36</v>
      </c>
      <c r="E16" s="17" t="n">
        <v>4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10</v>
      </c>
      <c r="J16" s="17" t="n">
        <v>2086.24</v>
      </c>
      <c r="K16" s="6" t="s">
        <f>=Портфель!G6*Портфель!$R$13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45797</v>
      </c>
      <c r="B17" s="16" t="s">
        <v>213</v>
      </c>
      <c r="C17" s="16" t="s">
        <v>39</v>
      </c>
      <c r="D17" s="16" t="s">
        <v>40</v>
      </c>
      <c r="E17" s="17" t="n">
        <v>10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451</v>
      </c>
      <c r="J17" s="17" t="n">
        <v>52.156</v>
      </c>
      <c r="K17" s="6" t="s">
        <f>=Портфель!G7*Портфель!$R$13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45798</v>
      </c>
      <c r="B18" s="16" t="s">
        <v>213</v>
      </c>
      <c r="C18" s="16" t="s">
        <v>39</v>
      </c>
      <c r="D18" s="16" t="s">
        <v>40</v>
      </c>
      <c r="E18" s="17" t="n">
        <v>100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450</v>
      </c>
      <c r="J18" s="17" t="n">
        <v>51.5442</v>
      </c>
      <c r="K18" s="6" t="s">
        <f>=Портфель!G7*Портфель!$R$13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45818</v>
      </c>
      <c r="B19" s="16" t="s">
        <v>213</v>
      </c>
      <c r="C19" s="16" t="s">
        <v>39</v>
      </c>
      <c r="D19" s="16" t="s">
        <v>40</v>
      </c>
      <c r="E19" s="17" t="n">
        <v>90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430</v>
      </c>
      <c r="J19" s="17" t="n">
        <v>50.290444444444</v>
      </c>
      <c r="K19" s="6" t="s">
        <f>=Портфель!G7*Портфель!$R$13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45866</v>
      </c>
      <c r="B20" s="16" t="s">
        <v>213</v>
      </c>
      <c r="C20" s="16" t="s">
        <v>39</v>
      </c>
      <c r="D20" s="16" t="s">
        <v>40</v>
      </c>
      <c r="E20" s="17" t="n">
        <v>110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382</v>
      </c>
      <c r="J20" s="17" t="n">
        <v>44.633545454545</v>
      </c>
      <c r="K20" s="6" t="s">
        <f>=Портфель!G7*Портфель!$R$13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46141</v>
      </c>
      <c r="B21" s="16" t="s">
        <v>213</v>
      </c>
      <c r="C21" s="16" t="s">
        <v>39</v>
      </c>
      <c r="D21" s="16" t="s">
        <v>40</v>
      </c>
      <c r="E21" s="17" t="n">
        <v>30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107</v>
      </c>
      <c r="J21" s="17" t="n">
        <v>41.694666666667</v>
      </c>
      <c r="K21" s="6" t="s">
        <f>=Портфель!G7*Портфель!$R$13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45792</v>
      </c>
      <c r="B22" s="16" t="s">
        <v>213</v>
      </c>
      <c r="C22" s="16" t="s">
        <v>43</v>
      </c>
      <c r="D22" s="16" t="s">
        <v>44</v>
      </c>
      <c r="E22" s="17" t="n">
        <v>30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456</v>
      </c>
      <c r="J22" s="17" t="n">
        <v>309.42566666667</v>
      </c>
      <c r="K22" s="6" t="s">
        <f>=Портфель!G8*Портфель!$R$13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45912</v>
      </c>
      <c r="B23" s="16" t="s">
        <v>213</v>
      </c>
      <c r="C23" s="16" t="s">
        <v>47</v>
      </c>
      <c r="D23" s="16" t="s">
        <v>48</v>
      </c>
      <c r="E23" s="17" t="n">
        <v>600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336</v>
      </c>
      <c r="J23" s="17" t="n">
        <v>8.8264</v>
      </c>
      <c r="K23" s="6" t="s">
        <f>=Портфель!G9*Портфель!$R$13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46141</v>
      </c>
      <c r="B24" s="16" t="s">
        <v>213</v>
      </c>
      <c r="C24" s="16" t="s">
        <v>51</v>
      </c>
      <c r="D24" s="16" t="s">
        <v>52</v>
      </c>
      <c r="E24" s="17" t="n">
        <v>10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107</v>
      </c>
      <c r="J24" s="17" t="n">
        <v>358.021</v>
      </c>
      <c r="K24" s="6" t="s">
        <f>=Портфель!G10*Портфель!$R$13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46164</v>
      </c>
      <c r="B25" s="16" t="s">
        <v>213</v>
      </c>
      <c r="C25" s="16" t="s">
        <v>55</v>
      </c>
      <c r="D25" s="16" t="s">
        <v>56</v>
      </c>
      <c r="E25" s="17" t="n">
        <v>1000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84</v>
      </c>
      <c r="J25" s="17" t="n">
        <v>1.96588</v>
      </c>
      <c r="K25" s="6" t="s">
        <f>=Портфель!G11*Портфель!$R$13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46050</v>
      </c>
      <c r="B26" s="16" t="s">
        <v>240</v>
      </c>
      <c r="C26" s="16" t="s">
        <v>61</v>
      </c>
      <c r="D26" s="16" t="s">
        <v>63</v>
      </c>
      <c r="E26" s="17" t="n">
        <v>7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198</v>
      </c>
      <c r="J26" s="17" t="n">
        <v>895.09285714286</v>
      </c>
      <c r="K26" s="6" t="s">
        <f>=Портфель!G13*Портфель!H13/100*Портфель!$R$13+Портфель!I13*Портфель!$R$13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46079</v>
      </c>
      <c r="B27" s="16" t="s">
        <v>240</v>
      </c>
      <c r="C27" s="16" t="s">
        <v>61</v>
      </c>
      <c r="D27" s="16" t="s">
        <v>63</v>
      </c>
      <c r="E27" s="17" t="n">
        <v>5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169</v>
      </c>
      <c r="J27" s="17" t="n">
        <v>918.866</v>
      </c>
      <c r="K27" s="6" t="s">
        <f>=Портфель!G13*Портфель!H13/100*Портфель!$R$13+Портфель!I13*Портфель!$R$13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46148</v>
      </c>
      <c r="B28" s="16" t="s">
        <v>240</v>
      </c>
      <c r="C28" s="16" t="s">
        <v>61</v>
      </c>
      <c r="D28" s="16" t="s">
        <v>63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100</v>
      </c>
      <c r="J28" s="17" t="n">
        <v>944.95</v>
      </c>
      <c r="K28" s="6" t="s">
        <f>=Портфель!G13*Портфель!H13/100*Портфель!$R$13+Портфель!I13*Портфель!$R$13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46223</v>
      </c>
      <c r="B29" s="16" t="s">
        <v>240</v>
      </c>
      <c r="C29" s="16" t="s">
        <v>61</v>
      </c>
      <c r="D29" s="16" t="s">
        <v>63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25</v>
      </c>
      <c r="J29" s="17" t="n">
        <v>814.48</v>
      </c>
      <c r="K29" s="6" t="s">
        <f>=Портфель!G13*Портфель!H13/100*Портфель!$R$13+Портфель!I13*Портфель!$R$13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46236</v>
      </c>
      <c r="B30" s="16" t="s">
        <v>240</v>
      </c>
      <c r="C30" s="16" t="s">
        <v>61</v>
      </c>
      <c r="D30" s="16" t="s">
        <v>63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12</v>
      </c>
      <c r="J30" s="17" t="n">
        <v>876.2</v>
      </c>
      <c r="K30" s="6" t="s">
        <f>=Портфель!G13*Портфель!H13/100*Портфель!$R$13+Портфель!I13*Портфель!$R$13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46126</v>
      </c>
      <c r="B31" s="16" t="s">
        <v>240</v>
      </c>
      <c r="C31" s="16" t="s">
        <v>66</v>
      </c>
      <c r="D31" s="16" t="s">
        <v>67</v>
      </c>
      <c r="E31" s="17" t="n">
        <v>10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122</v>
      </c>
      <c r="J31" s="17" t="n">
        <v>927.28</v>
      </c>
      <c r="K31" s="6" t="s">
        <f>=Портфель!G14*Портфель!H14/100*Портфель!$R$13+Портфель!I14*Портфель!$R$13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46127</v>
      </c>
      <c r="B32" s="16" t="s">
        <v>240</v>
      </c>
      <c r="C32" s="16" t="s">
        <v>66</v>
      </c>
      <c r="D32" s="16" t="s">
        <v>67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122</v>
      </c>
      <c r="J32" s="17" t="n">
        <v>927.95</v>
      </c>
      <c r="K32" s="6" t="s">
        <f>=Портфель!G14*Портфель!H14/100*Портфель!$R$13+Портфель!I14*Портфель!$R$13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46205</v>
      </c>
      <c r="B33" s="16" t="s">
        <v>240</v>
      </c>
      <c r="C33" s="16" t="s">
        <v>66</v>
      </c>
      <c r="D33" s="16" t="s">
        <v>67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43</v>
      </c>
      <c r="J33" s="17" t="n">
        <v>829.64</v>
      </c>
      <c r="K33" s="6" t="s">
        <f>=Портфель!G14*Портфель!H14/100*Портфель!$R$13+Портфель!I14*Портфель!$R$13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46238</v>
      </c>
      <c r="B34" s="16" t="s">
        <v>240</v>
      </c>
      <c r="C34" s="16" t="s">
        <v>66</v>
      </c>
      <c r="D34" s="16" t="s">
        <v>67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10</v>
      </c>
      <c r="J34" s="17" t="n">
        <v>866.95</v>
      </c>
      <c r="K34" s="6" t="s">
        <f>=Портфель!G14*Портфель!H14/100*Портфель!$R$13+Портфель!I14*Портфель!$R$13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46240</v>
      </c>
      <c r="B35" s="16" t="s">
        <v>240</v>
      </c>
      <c r="C35" s="16" t="s">
        <v>66</v>
      </c>
      <c r="D35" s="16" t="s">
        <v>67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8</v>
      </c>
      <c r="J35" s="17" t="n">
        <v>869.35</v>
      </c>
      <c r="K35" s="6" t="s">
        <f>=Портфель!G14*Портфель!H14/100*Портфель!$R$13+Портфель!I14*Портфель!$R$13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46044</v>
      </c>
      <c r="B36" s="16" t="s">
        <v>213</v>
      </c>
      <c r="C36" s="16" t="s">
        <v>71</v>
      </c>
      <c r="D36" s="16" t="s">
        <v>72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204</v>
      </c>
      <c r="J36" s="17" t="n">
        <v>1010.59</v>
      </c>
      <c r="K36" s="6" t="s">
        <f>=Портфель!G15*Портфель!H15/100*Портфель!$R$13+Портфель!I15*Портфель!$R$13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46126</v>
      </c>
      <c r="B37" s="16" t="s">
        <v>240</v>
      </c>
      <c r="C37" s="16" t="s">
        <v>71</v>
      </c>
      <c r="D37" s="16" t="s">
        <v>72</v>
      </c>
      <c r="E37" s="17" t="n">
        <v>4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122</v>
      </c>
      <c r="J37" s="17" t="n">
        <v>1010.595</v>
      </c>
      <c r="K37" s="6" t="s">
        <f>=Портфель!G15*Портфель!H15/100*Портфель!$R$13+Портфель!I15*Портфель!$R$13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46166</v>
      </c>
      <c r="B38" s="16" t="s">
        <v>240</v>
      </c>
      <c r="C38" s="16" t="s">
        <v>71</v>
      </c>
      <c r="D38" s="16" t="s">
        <v>72</v>
      </c>
      <c r="E38" s="17" t="n">
        <v>5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82</v>
      </c>
      <c r="J38" s="17" t="n">
        <v>1013.364</v>
      </c>
      <c r="K38" s="6" t="s">
        <f>=Портфель!G15*Портфель!H15/100*Портфель!$R$13+Портфель!I15*Портфель!$R$13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46038</v>
      </c>
      <c r="B39" s="16" t="s">
        <v>213</v>
      </c>
      <c r="C39" s="16" t="s">
        <v>76</v>
      </c>
      <c r="D39" s="16" t="s">
        <v>77</v>
      </c>
      <c r="E39" s="17" t="n">
        <v>10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210</v>
      </c>
      <c r="J39" s="17" t="n">
        <v>951.451</v>
      </c>
      <c r="K39" s="6" t="s">
        <f>=Портфель!G16*Портфель!H16/100*Портфель!$R$13+Портфель!I16*Портфель!$R$13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46169</v>
      </c>
      <c r="B40" s="16" t="s">
        <v>240</v>
      </c>
      <c r="C40" s="16" t="s">
        <v>76</v>
      </c>
      <c r="D40" s="16" t="s">
        <v>77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79</v>
      </c>
      <c r="J40" s="17" t="n">
        <v>937.03</v>
      </c>
      <c r="K40" s="6" t="s">
        <f>=Портфель!G16*Портфель!H16/100*Портфель!$R$13+Портфель!I16*Портфель!$R$13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46126</v>
      </c>
      <c r="B41" s="16" t="s">
        <v>240</v>
      </c>
      <c r="C41" s="16" t="s">
        <v>81</v>
      </c>
      <c r="D41" s="16" t="s">
        <v>82</v>
      </c>
      <c r="E41" s="17" t="n">
        <v>5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122</v>
      </c>
      <c r="J41" s="17" t="n">
        <v>975.544</v>
      </c>
      <c r="K41" s="6" t="s">
        <f>=Портфель!G17*Портфель!H17/100*Портфель!$R$13+Портфель!I17*Портфель!$R$13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46157</v>
      </c>
      <c r="B42" s="16" t="s">
        <v>240</v>
      </c>
      <c r="C42" s="16" t="s">
        <v>81</v>
      </c>
      <c r="D42" s="16" t="s">
        <v>82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91</v>
      </c>
      <c r="J42" s="17" t="n">
        <v>980.92</v>
      </c>
      <c r="K42" s="6" t="s">
        <f>=Портфель!G17*Портфель!H17/100*Портфель!$R$13+Портфель!I17*Портфель!$R$13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46176</v>
      </c>
      <c r="B43" s="16" t="s">
        <v>240</v>
      </c>
      <c r="C43" s="16" t="s">
        <v>81</v>
      </c>
      <c r="D43" s="16" t="s">
        <v>82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72</v>
      </c>
      <c r="J43" s="17" t="n">
        <v>993.05</v>
      </c>
      <c r="K43" s="6" t="s">
        <f>=Портфель!G17*Портфель!H17/100*Портфель!$R$13+Портфель!I17*Портфель!$R$13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46051</v>
      </c>
      <c r="B44" s="16" t="s">
        <v>240</v>
      </c>
      <c r="C44" s="16" t="s">
        <v>86</v>
      </c>
      <c r="D44" s="16" t="s">
        <v>87</v>
      </c>
      <c r="E44" s="17" t="n">
        <v>5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197</v>
      </c>
      <c r="J44" s="17" t="n">
        <v>995.576</v>
      </c>
      <c r="K44" s="6" t="s">
        <f>=Портфель!G18*Портфель!H18/100*Портфель!$R$13+Портфель!I18*Портфель!$R$13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46169</v>
      </c>
      <c r="B45" s="16" t="s">
        <v>240</v>
      </c>
      <c r="C45" s="16" t="s">
        <v>90</v>
      </c>
      <c r="D45" s="16" t="s">
        <v>91</v>
      </c>
      <c r="E45" s="17" t="n">
        <v>5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79</v>
      </c>
      <c r="J45" s="17" t="n">
        <v>1000</v>
      </c>
      <c r="K45" s="6" t="s">
        <f>=Портфель!G19*Портфель!H19/100*Портфель!$R$13+Портфель!I19*Портфель!$R$13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46135</v>
      </c>
      <c r="B46" s="16" t="s">
        <v>240</v>
      </c>
      <c r="C46" s="16" t="s">
        <v>93</v>
      </c>
      <c r="D46" s="16" t="s">
        <v>94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113</v>
      </c>
      <c r="J46" s="17" t="n">
        <v>944.71</v>
      </c>
      <c r="K46" s="6" t="s">
        <f>=Портфель!G20*Портфель!H20/100*Портфель!$R$13+Портфель!I20*Портфель!$R$13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46157</v>
      </c>
      <c r="B47" s="16" t="s">
        <v>240</v>
      </c>
      <c r="C47" s="16" t="s">
        <v>93</v>
      </c>
      <c r="D47" s="16" t="s">
        <v>94</v>
      </c>
      <c r="E47" s="17" t="n">
        <v>4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91</v>
      </c>
      <c r="J47" s="17" t="n">
        <v>941.4475</v>
      </c>
      <c r="K47" s="6" t="s">
        <f>=Портфель!G20*Портфель!H20/100*Портфель!$R$13+Портфель!I20*Портфель!$R$13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46051</v>
      </c>
      <c r="B48" s="16" t="s">
        <v>240</v>
      </c>
      <c r="C48" s="16" t="s">
        <v>96</v>
      </c>
      <c r="D48" s="16" t="s">
        <v>97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197</v>
      </c>
      <c r="J48" s="17" t="n">
        <v>948.08</v>
      </c>
      <c r="K48" s="6" t="s">
        <f>=Портфель!G21*Портфель!H21/100*Портфель!$R$13+Портфель!I21*Портфель!$R$13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46126</v>
      </c>
      <c r="B49" s="16" t="s">
        <v>240</v>
      </c>
      <c r="C49" s="16" t="s">
        <v>96</v>
      </c>
      <c r="D49" s="16" t="s">
        <v>97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122</v>
      </c>
      <c r="J49" s="17" t="n">
        <v>989.07</v>
      </c>
      <c r="K49" s="6" t="s">
        <f>=Портфель!G21*Портфель!H21/100*Портфель!$R$13+Портфель!I21*Портфель!$R$13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46112</v>
      </c>
      <c r="B50" s="16" t="s">
        <v>240</v>
      </c>
      <c r="C50" s="16" t="s">
        <v>100</v>
      </c>
      <c r="D50" s="16" t="s">
        <v>101</v>
      </c>
      <c r="E50" s="17" t="n">
        <v>2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136</v>
      </c>
      <c r="J50" s="17" t="n">
        <v>784.1</v>
      </c>
      <c r="K50" s="6" t="s">
        <f>=Портфель!G22*Портфель!H22/100*Портфель!$R$13+Портфель!I22*Портфель!$R$13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46134</v>
      </c>
      <c r="B51" s="16" t="s">
        <v>240</v>
      </c>
      <c r="C51" s="16" t="s">
        <v>103</v>
      </c>
      <c r="D51" s="16" t="s">
        <v>104</v>
      </c>
      <c r="E51" s="17" t="n">
        <v>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114</v>
      </c>
      <c r="J51" s="17" t="n">
        <v>629.23</v>
      </c>
      <c r="K51" s="6" t="s">
        <f>=Портфель!G23*Портфель!H23/100*Портфель!$R$13+Портфель!I23*Портфель!$R$13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46223</v>
      </c>
      <c r="B52" s="16" t="s">
        <v>240</v>
      </c>
      <c r="C52" s="16" t="s">
        <v>103</v>
      </c>
      <c r="D52" s="16" t="s">
        <v>104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25</v>
      </c>
      <c r="J52" s="17" t="n">
        <v>519.35</v>
      </c>
      <c r="K52" s="6" t="s">
        <f>=Портфель!G23*Портфель!H23/100*Портфель!$R$13+Портфель!I23*Портфель!$R$13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46038</v>
      </c>
      <c r="B53" s="16" t="s">
        <v>213</v>
      </c>
      <c r="C53" s="16" t="s">
        <v>106</v>
      </c>
      <c r="D53" s="16" t="s">
        <v>107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210</v>
      </c>
      <c r="J53" s="17" t="n">
        <v>656.69</v>
      </c>
      <c r="K53" s="6" t="s">
        <f>=Портфель!G24*Портфель!H24/100*Портфель!$R$13+Портфель!I24*Портфель!$R$13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/>
      <c r="B54" s="16"/>
      <c r="C54" s="16"/>
      <c r="D54" s="16"/>
      <c r="E54" s="17"/>
      <c r="F54" s="7"/>
      <c r="G54" s="17"/>
      <c r="H54" s="16"/>
      <c r="I54" s="7"/>
      <c r="J54" s="17"/>
      <c r="K54" s="4" t="s">
        <v>113</v>
      </c>
      <c r="L54" s="8" t="s">
        <f>=SUBTOTAL(109,L2:L53)</f>
      </c>
      <c r="M54" s="8" t="s">
        <f>=SUBTOTAL(109,M2:M53)</f>
      </c>
      <c r="N54" s="8" t="s">
        <f>=MAX(0,M54*0.13)</f>
      </c>
    </row>
  </sheetData>
  <autoFilter ref="A1:O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2026-08-14T08:30:14.00Z</dcterms:created>
  <dc:creator>izi-invest.ru</dc:creator>
  <cp:revision>0</cp:revision>
</cp:coreProperties>
</file>