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Дивиденды" sheetId="6" state="visible" r:id="rId7"/>
    <sheet name="Купон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<sst xmlns="http://schemas.openxmlformats.org/spreadsheetml/2006/main" count="2374" uniqueCount="221">
  <si>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</si>
  <si>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</si>
  <si>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</si>
  <si>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</si>
  <si>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</si>
  <si>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</si>
  <si>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</si>
  <si>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</si>
  <si>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</si>
  <si>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</si>
  <si>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</si>
  <si>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</si>
  <si>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</si>
  <si>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</si>
  <si>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</si>
  <si>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</si>
  <si>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MAGN</t>
  </si>
  <si>
    <t>share</t>
  </si>
  <si>
    <t>ММК</t>
  </si>
  <si>
    <t>RUR</t>
  </si>
  <si>
    <t>AMD</t>
  </si>
  <si>
    <t>GMKN</t>
  </si>
  <si>
    <t>ГМКНорНик</t>
  </si>
  <si>
    <t>BYN</t>
  </si>
  <si>
    <t>AFKS</t>
  </si>
  <si>
    <t>Система ао</t>
  </si>
  <si>
    <t>CAD</t>
  </si>
  <si>
    <t>TRNFP</t>
  </si>
  <si>
    <t>Транснф ап</t>
  </si>
  <si>
    <t>CHF</t>
  </si>
  <si>
    <t>NLMK</t>
  </si>
  <si>
    <t>НЛМК ао</t>
  </si>
  <si>
    <t>CNY</t>
  </si>
  <si>
    <t>VTBR</t>
  </si>
  <si>
    <t>ВТБ ао</t>
  </si>
  <si>
    <t>EUR</t>
  </si>
  <si>
    <t>NVTK</t>
  </si>
  <si>
    <t>Новатэк ао</t>
  </si>
  <si>
    <t>GBP</t>
  </si>
  <si>
    <t>CHMF</t>
  </si>
  <si>
    <t>СевСт-ао</t>
  </si>
  <si>
    <t>GLD</t>
  </si>
  <si>
    <t>AFLT</t>
  </si>
  <si>
    <t>Аэрофлот</t>
  </si>
  <si>
    <t>HKD</t>
  </si>
  <si>
    <t>UPRO</t>
  </si>
  <si>
    <t>Юнипро ао</t>
  </si>
  <si>
    <t>JPY</t>
  </si>
  <si>
    <t>RUAL</t>
  </si>
  <si>
    <t>РУСАЛ ао</t>
  </si>
  <si>
    <t>KZT</t>
  </si>
  <si>
    <t>MBNK</t>
  </si>
  <si>
    <t>МТС Банк</t>
  </si>
  <si>
    <t>SVCB</t>
  </si>
  <si>
    <t>Совкомбанк</t>
  </si>
  <si>
    <t>SLV</t>
  </si>
  <si>
    <t>ENPG</t>
  </si>
  <si>
    <t>ЭН+ГРУП ао</t>
  </si>
  <si>
    <t>TRY</t>
  </si>
  <si>
    <t>SBER</t>
  </si>
  <si>
    <t>Сбербанк</t>
  </si>
  <si>
    <t>UAH</t>
  </si>
  <si>
    <t>TATNP</t>
  </si>
  <si>
    <t>Татнфт 3ап</t>
  </si>
  <si>
    <t>USD</t>
  </si>
  <si>
    <t>ALRS</t>
  </si>
  <si>
    <t>АЛРОСА ао</t>
  </si>
  <si>
    <t>ROSN</t>
  </si>
  <si>
    <t>Роснефть</t>
  </si>
  <si>
    <t>MTSS</t>
  </si>
  <si>
    <t>МТС-ао</t>
  </si>
  <si>
    <t>PRMD</t>
  </si>
  <si>
    <t>iПРОМОМЕД</t>
  </si>
  <si>
    <t>SNGSP</t>
  </si>
  <si>
    <t>Сургнфгз-п</t>
  </si>
  <si>
    <t>SIBN</t>
  </si>
  <si>
    <t>Газпрнефть</t>
  </si>
  <si>
    <t>Сумма по акциям:</t>
  </si>
  <si>
    <t>SU26252RMFS5</t>
  </si>
  <si>
    <t>bond</t>
  </si>
  <si>
    <t>ОФЗ 26252</t>
  </si>
  <si>
    <t>2033-10-12</t>
  </si>
  <si>
    <t>SU26245RMFS9</t>
  </si>
  <si>
    <t>ОФЗ 26245</t>
  </si>
  <si>
    <t>2035-09-26</t>
  </si>
  <si>
    <t>Сумма по облигациям:</t>
  </si>
  <si>
    <t>Рубль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</si>
  <si>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</si>
  <si>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</si>
  <si>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</si>
  <si>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</si>
  <si>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</si>
  <si>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</si>
  <si>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</si>
  <si>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</si>
  <si>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</si>
  <si>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Перевод из АО Альфа-Банк</t>
  </si>
  <si>
    <t>Перевод Возврат средств по дог. № 4266371 от 20.03.2022. Сорокин Виктор Вячеславович. Без НДС</t>
  </si>
  <si>
    <t>Перевод Дивиденды за 1 кв 2026 г. по акциям ПАО ПРОМОМЕД (1-01-01622-G). (Удержан налог 2 руб.) (данные из сделок)</t>
  </si>
  <si>
    <t>Дивиденд по ROSN - Роснефть 3шт. по 2.27 RUR - налог 1 RUR (данные из БД)</t>
  </si>
  <si>
    <t>Дивиденд по MBNK - МТС Банк 3шт. по 96.12 RUR - налог 37 RUR (данные из БД)</t>
  </si>
  <si>
    <t>Дивиденд по SVCB - Совкомбанк 100шт. по 0.35 RUR - налог 5 RUR (данные из БД)</t>
  </si>
  <si>
    <t>Дивиденд по TATNP - Татнфт 3ап 3шт. по 11.61 RUR - налог 5 RUR (данные из БД)</t>
  </si>
  <si>
    <t>Дивиденд по SNGSP - Сургнфгз-п 30шт. по 0.85 RUR - налог 3 RUR (данные из БД)</t>
  </si>
  <si>
    <t>Перевод Дивиденды за 2025 г. по акциям ПАО Совкомбанк (10100963B). (Удержан налог 0 руб.). Эмитентом уменьшена НОБ (данные из сделок)</t>
  </si>
  <si>
    <t>Дивиденд по AFLT - Аэрофлот 130шт. по 5.29 RUR - налог 89 RUR (данные из БД)</t>
  </si>
  <si>
    <t>Дивиденд по VTBR - ВТБ ао 84шт. по 9.71 RUR - налог 106 RUR (данные из БД)</t>
  </si>
  <si>
    <t>Дивиденд по TRNFP - Транснф ап 2шт. по 204.17 RUR - налог 53 RUR (данные из БД)</t>
  </si>
  <si>
    <t>Перевод Дивиденды за 2025 г. по акциям ПАО МТС-Банк (10102268B). (Удержан налог 37 руб.) (данные из сделок)</t>
  </si>
  <si>
    <t>Перевод Дивиденды за 2025 г. по акциям ПАО НК Роснефть (1-02-00122-A). (Удержан налог 1 руб.). Эмитентом уменьшена НОБ (данные из сделок)</t>
  </si>
  <si>
    <t>Перевод Дивиденды за 2025 г. по акциям ПАО Татнефть им. В.Д. Шашина (2-03-00161-A). (Удержан налог 5 руб.). Эмитентом уменьшена  (данные из сделок)</t>
  </si>
  <si>
    <t>Перевод Дивиденды за 2025 г. по акциям ПАО Аэрофлот (1-01-00010-A). (Удержан налог 89 руб.). Эмитентом уменьшена НОБ (данные из сделок)</t>
  </si>
  <si>
    <t>Перевод Дивиденды за 2025 г. по акциям ПАО Сургутнефтегаз (2-01-00155-A). (Удержан налог 3 руб.). Эмитентом уменьшена НОБ (данные из сделок)</t>
  </si>
  <si>
    <t>Перевод Дивиденды за 2025 г. по акциям ПАО Транснефть (2-01-00206-A). (Удержан налог 49 руб.). Эмитентом уменьшена НОБ (данные из сделок)</t>
  </si>
  <si>
    <t>Перевод Дивиденды за 2025 г. по акциям Банк ВТБ (ПАО) (10401000B). (Удержан налог 104 руб.). Эмитентом уменьшена НОБ (данные из сделок)</t>
  </si>
  <si>
    <t>Баланс сейчас</t>
  </si>
  <si>
    <t>XIRR</t>
  </si>
  <si>
    <t>Сред.взвеш.сумм.</t>
  </si>
  <si>
    <t>Полный доход, RUR</t>
  </si>
  <si>
    <t>Сред.год.дох.</t>
  </si>
  <si>
    <t>При сроке расчёта менее 1 года, последняя дата принимается как первая +1 год. Это уменьшает расчётное значение, но позволяет избежать неадекватно больших цифр при маленьких сроках.</t>
  </si>
  <si>
    <t>buy</t>
  </si>
  <si>
    <t>Стоимость сейчас</t>
  </si>
  <si>
    <t>Полный доход</t>
  </si>
  <si>
    <t>sell</t>
  </si>
  <si>
    <t>MAGN
ММК</t>
  </si>
  <si>
    <t>GMKN
ГМКНорНик</t>
  </si>
  <si>
    <t>AFKS
Система ао</t>
  </si>
  <si>
    <t>TRNFP
Транснф ап</t>
  </si>
  <si>
    <t>NLMK
НЛМК ао</t>
  </si>
  <si>
    <t>VTBR
ВТБ ао</t>
  </si>
  <si>
    <t>NVTK
Новатэк ао</t>
  </si>
  <si>
    <t>CHMF
СевСт-ао</t>
  </si>
  <si>
    <t>AFLT
Аэрофлот</t>
  </si>
  <si>
    <t>UPRO
Юнипро ао</t>
  </si>
  <si>
    <t>RUAL
РУСАЛ ао</t>
  </si>
  <si>
    <t>MBNK
МТС Банк</t>
  </si>
  <si>
    <t>SVCB
Совкомбанк</t>
  </si>
  <si>
    <t>ENPG
ЭН+ГРУП ао</t>
  </si>
  <si>
    <t>SBER
Сбербанк</t>
  </si>
  <si>
    <t>TATNP
Татнфт 3ап</t>
  </si>
  <si>
    <t>ALRS
АЛРОСА ао</t>
  </si>
  <si>
    <t>ROSN
Роснефть</t>
  </si>
  <si>
    <t>MTSS
МТС-ао</t>
  </si>
  <si>
    <t>PRMD
iПРОМОМЕД</t>
  </si>
  <si>
    <t>SNGSP
Сургнфгз-п</t>
  </si>
  <si>
    <t>SIBN
Газпрнефть</t>
  </si>
  <si>
    <t>SU26252RMFS5
ОФЗ 26252</t>
  </si>
  <si>
    <t>SU26245RMFS9
ОФЗ 26245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</si>
  <si>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</si>
  <si>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</si>
  <si>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</si>
  <si>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</si>
  <si>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</si>
  <si>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</si>
  <si>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</si>
  <si>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</si>
  <si>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"Магнитогорск.мет.комб" ПАО ао</t>
  </si>
  <si>
    <t>Аэрофлот-росс.авиалин(ПАО)ао</t>
  </si>
  <si>
    <t>output</t>
  </si>
  <si>
    <t>Сургутнефтегаз ПАО ап</t>
  </si>
  <si>
    <t>МТС-Банк ао</t>
  </si>
  <si>
    <t>Северсталь (ПАО)ао</t>
  </si>
  <si>
    <t>ПРОМОМЕД</t>
  </si>
  <si>
    <t>АФК "Система" ПАО ао</t>
  </si>
  <si>
    <t>ОФЗ-ПД 26245 26/09/35</t>
  </si>
  <si>
    <t>ао ПАО Банк ВТБ</t>
  </si>
  <si>
    <t>МКПАО ЭН+ ГРУП ао</t>
  </si>
  <si>
    <t>ПАО "НЛМК" ао</t>
  </si>
  <si>
    <t>ГМК "Нор.Никель" ПАО ао</t>
  </si>
  <si>
    <t>Совкомбанк ао</t>
  </si>
  <si>
    <t>ОФЗ-ПД 26252 12/10/2033</t>
  </si>
  <si>
    <t>АЛРОСА ПАО ао</t>
  </si>
  <si>
    <t>РУСАЛ ОК МКПАО ао</t>
  </si>
  <si>
    <t>ПАО "Татнефть" ап 3 вып.</t>
  </si>
  <si>
    <t>dohod</t>
  </si>
  <si>
    <t>Перевод Дивиденды за 1 кв 2026 г. по акциям ПАО ПРОМОМЕД (1-01-01622-G). (Удержан налог 2 руб.)</t>
  </si>
  <si>
    <t>ПАО НК Роснефть</t>
  </si>
  <si>
    <t>Транснефть ПАО акц.пр.</t>
  </si>
  <si>
    <t>Юнипро ПАО ао</t>
  </si>
  <si>
    <t>ПАО "НОВАТЭК" ао</t>
  </si>
  <si>
    <t>Перевод Дивиденды за 2025 г. по акциям ПАО Совкомбанк (10100963B). (Удержан налог 0 руб.). Эмитентом уменьшена НОБ</t>
  </si>
  <si>
    <t>Сбербанк России ПАО ао</t>
  </si>
  <si>
    <t>Мобильные ТелеСистемы ПАО ао</t>
  </si>
  <si>
    <t>Перевод Дивиденды за 2025 г. по акциям ПАО МТС-Банк (10102268B). (Удержан налог 37 руб.)</t>
  </si>
  <si>
    <t>Перевод Дивиденды за 2025 г. по акциям ПАО НК Роснефть (1-02-00122-A). (Удержан налог 1 руб.). Эмитентом уменьшена НОБ</t>
  </si>
  <si>
    <t>Газпром нефть ПАО ао</t>
  </si>
  <si>
    <t>Перевод Дивиденды за 2025 г. по акциям ПАО Татнефть им. В.Д. Шашина (2-03-00161-A). (Удержан налог 5 руб.). Эмитентом уменьшена </t>
  </si>
  <si>
    <t>Перевод Дивиденды за 2025 г. по акциям ПАО Аэрофлот (1-01-00010-A). (Удержан налог 89 руб.). Эмитентом уменьшена НОБ</t>
  </si>
  <si>
    <t>Перевод Дивиденды за 2025 г. по акциям ПАО Сургутнефтегаз (2-01-00155-A). (Удержан налог 3 руб.). Эмитентом уменьшена НОБ</t>
  </si>
  <si>
    <t>Перевод Дивиденды за 2025 г. по акциям ПАО Транснефть (2-01-00206-A). (Удержан налог 49 руб.). Эмитентом уменьшена НОБ</t>
  </si>
  <si>
    <t>Перевод Дивиденды за 2025 г. по акциям Банк ВТБ (ПАО) (10401000B). (Удержан налог 104 руб.). Эмитентом уменьшена НОБ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</si>
  <si>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</si>
  <si>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</si>
  <si>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</si>
  <si>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</si>
  <si>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</si>
  <si>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</si>
  <si>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</si>
  <si>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</si>
  <si>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</si>
  <si>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</si>
  <si>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</si>
  <si>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ALF_VVS_RU</t>
  </si>
  <si>
    <t>Купон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</si>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</sst>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EDD3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9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360</v>
      </c>
      <c r="F2" s="6" t="n">
        <v>21.51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-0.09</v>
      </c>
      <c r="L2" s="6" t="n">
        <v>23.43</v>
      </c>
      <c r="M2" s="17" t="n">
        <v>6.93</v>
      </c>
      <c r="N2" s="16"/>
      <c r="O2" s="16" t="s">
        <v>20</v>
      </c>
      <c r="P2" s="17" t="n">
        <v>0.232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60</v>
      </c>
      <c r="F3" s="6" t="n">
        <v>124.62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0.0403</v>
      </c>
      <c r="L3" s="6" t="n">
        <v>120.3</v>
      </c>
      <c r="M3" s="17" t="n">
        <v>6.69</v>
      </c>
      <c r="N3" s="16"/>
      <c r="O3" s="16" t="s">
        <v>23</v>
      </c>
      <c r="P3" s="17" t="n">
        <v>27.72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800</v>
      </c>
      <c r="F4" s="6" t="n">
        <v>8.141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-0.235</v>
      </c>
      <c r="L4" s="6" t="n">
        <v>10.37</v>
      </c>
      <c r="M4" s="17" t="n">
        <v>5.83</v>
      </c>
      <c r="N4" s="16"/>
      <c r="O4" s="16" t="s">
        <v>26</v>
      </c>
      <c r="P4" s="17" t="n">
        <v>60.244914269108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6</v>
      </c>
      <c r="F5" s="6" t="n">
        <v>1017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-0.0326</v>
      </c>
      <c r="L5" s="6" t="n">
        <v>1108.68</v>
      </c>
      <c r="M5" s="17" t="n">
        <v>5.46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80</v>
      </c>
      <c r="F6" s="6" t="n">
        <v>71.8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-0.0139</v>
      </c>
      <c r="L6" s="6" t="n">
        <v>72.68</v>
      </c>
      <c r="M6" s="17" t="n">
        <v>5.14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108</v>
      </c>
      <c r="F7" s="6" t="n">
        <v>53.075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-0.1069</v>
      </c>
      <c r="L7" s="6" t="n">
        <v>64.18</v>
      </c>
      <c r="M7" s="17" t="n">
        <v>5.13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6</v>
      </c>
      <c r="F8" s="6" t="n">
        <v>945.1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-0.0275</v>
      </c>
      <c r="L8" s="6" t="n">
        <v>970.13</v>
      </c>
      <c r="M8" s="17" t="n">
        <v>5.07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9</v>
      </c>
      <c r="F9" s="6" t="n">
        <v>624.2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-0.0726</v>
      </c>
      <c r="L9" s="6" t="n">
        <v>666.44</v>
      </c>
      <c r="M9" s="17" t="n">
        <v>5.03</v>
      </c>
      <c r="N9" s="16"/>
      <c r="O9" s="16" t="s">
        <v>41</v>
      </c>
      <c r="P9" s="17" t="n">
        <v>12220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160</v>
      </c>
      <c r="F10" s="6" t="n">
        <v>33.03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-0.1481</v>
      </c>
      <c r="L10" s="6" t="n">
        <v>41.75</v>
      </c>
      <c r="M10" s="17" t="n">
        <v>4.73</v>
      </c>
      <c r="N10" s="16"/>
      <c r="O10" s="16" t="s">
        <v>44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4000</v>
      </c>
      <c r="F11" s="6" t="n">
        <v>0.99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0.0351</v>
      </c>
      <c r="L11" s="6" t="n">
        <v>0.96</v>
      </c>
      <c r="M11" s="17" t="n">
        <v>3.54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140</v>
      </c>
      <c r="F12" s="6" t="n">
        <v>26.4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-0.0584</v>
      </c>
      <c r="L12" s="6" t="n">
        <v>27.94</v>
      </c>
      <c r="M12" s="17" t="n">
        <v>3.31</v>
      </c>
      <c r="N12" s="16"/>
      <c r="O12" s="16" t="s">
        <v>50</v>
      </c>
      <c r="P12" s="17" t="n">
        <v>0.18825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4</v>
      </c>
      <c r="F13" s="6" t="n">
        <v>904.5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-0.1725</v>
      </c>
      <c r="L13" s="6" t="n">
        <v>1133.29</v>
      </c>
      <c r="M13" s="17" t="n">
        <v>3.24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53</v>
      </c>
      <c r="B14" s="16" t="s">
        <v>17</v>
      </c>
      <c r="C14" s="16" t="s">
        <v>54</v>
      </c>
      <c r="D14" s="16" t="s">
        <v>19</v>
      </c>
      <c r="E14" s="7" t="n">
        <v>300</v>
      </c>
      <c r="F14" s="6" t="n">
        <v>10.335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-0.0441</v>
      </c>
      <c r="L14" s="6" t="n">
        <v>10.86</v>
      </c>
      <c r="M14" s="17" t="n">
        <v>2.77</v>
      </c>
      <c r="N14" s="16"/>
      <c r="O14" s="16" t="s">
        <v>55</v>
      </c>
      <c r="P14" s="17" t="n">
        <v>180.85</v>
      </c>
      <c r="Q14" s="6" t="s">
        <f>=P14/$P$13</f>
      </c>
    </row>
    <row collapsed="false" customFormat="false" customHeight="false" hidden="false" ht="12.1" outlineLevel="0" r="15">
      <c r="A15" s="16" t="s">
        <v>56</v>
      </c>
      <c r="B15" s="16" t="s">
        <v>17</v>
      </c>
      <c r="C15" s="16" t="s">
        <v>57</v>
      </c>
      <c r="D15" s="16" t="s">
        <v>19</v>
      </c>
      <c r="E15" s="7" t="n">
        <v>10</v>
      </c>
      <c r="F15" s="6" t="n">
        <v>304.85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-0.1583</v>
      </c>
      <c r="L15" s="6" t="n">
        <v>354.78</v>
      </c>
      <c r="M15" s="17" t="n">
        <v>2.73</v>
      </c>
      <c r="N15" s="16"/>
      <c r="O15" s="16" t="s">
        <v>58</v>
      </c>
      <c r="P15" s="17" t="n">
        <v>1.789</v>
      </c>
      <c r="Q15" s="6" t="s">
        <f>=P15/$P$13</f>
      </c>
    </row>
    <row collapsed="false" customFormat="false" customHeight="false" hidden="false" ht="12.1" outlineLevel="0" r="16">
      <c r="A16" s="16" t="s">
        <v>59</v>
      </c>
      <c r="B16" s="16" t="s">
        <v>17</v>
      </c>
      <c r="C16" s="16" t="s">
        <v>60</v>
      </c>
      <c r="D16" s="16" t="s">
        <v>19</v>
      </c>
      <c r="E16" s="7" t="n">
        <v>10</v>
      </c>
      <c r="F16" s="6" t="n">
        <v>273.33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0.0257</v>
      </c>
      <c r="L16" s="6" t="n">
        <v>266.53</v>
      </c>
      <c r="M16" s="17" t="n">
        <v>2.45</v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62</v>
      </c>
      <c r="B17" s="16" t="s">
        <v>17</v>
      </c>
      <c r="C17" s="16" t="s">
        <v>63</v>
      </c>
      <c r="D17" s="16" t="s">
        <v>19</v>
      </c>
      <c r="E17" s="7" t="n">
        <v>5</v>
      </c>
      <c r="F17" s="6" t="n">
        <v>521.8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0.1471</v>
      </c>
      <c r="L17" s="6" t="n">
        <v>463.22</v>
      </c>
      <c r="M17" s="17" t="n">
        <v>2.33</v>
      </c>
      <c r="N17" s="16"/>
      <c r="O17" s="16" t="s">
        <v>64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130</v>
      </c>
      <c r="F18" s="6" t="n">
        <v>19.5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-0.1108</v>
      </c>
      <c r="L18" s="6" t="n">
        <v>21.82</v>
      </c>
      <c r="M18" s="17" t="n">
        <v>2.27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7</v>
      </c>
      <c r="F19" s="6" t="n">
        <v>317.15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-0.0086</v>
      </c>
      <c r="L19" s="6" t="n">
        <v>320.58</v>
      </c>
      <c r="M19" s="17" t="n">
        <v>1.99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19</v>
      </c>
      <c r="E20" s="7" t="n">
        <v>10</v>
      </c>
      <c r="F20" s="6" t="n">
        <v>182.3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0.0453</v>
      </c>
      <c r="L20" s="6" t="n">
        <v>174.42</v>
      </c>
      <c r="M20" s="17" t="n">
        <v>1.63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17</v>
      </c>
      <c r="C21" s="16" t="s">
        <v>72</v>
      </c>
      <c r="D21" s="16" t="s">
        <v>19</v>
      </c>
      <c r="E21" s="7" t="n">
        <v>4</v>
      </c>
      <c r="F21" s="6" t="n">
        <v>381.75</v>
      </c>
      <c r="G21" s="17" t="n">
        <v>0</v>
      </c>
      <c r="H21" s="6" t="n">
        <v>0</v>
      </c>
      <c r="I21" s="16"/>
      <c r="J21" s="6" t="s">
        <f>=E21*F21*Портфель!$Q$13</f>
      </c>
      <c r="K21" s="9" t="n">
        <v>0.0084</v>
      </c>
      <c r="L21" s="6" t="n">
        <v>378.97</v>
      </c>
      <c r="M21" s="17" t="n">
        <v>1.37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73</v>
      </c>
      <c r="B22" s="16" t="s">
        <v>17</v>
      </c>
      <c r="C22" s="16" t="s">
        <v>74</v>
      </c>
      <c r="D22" s="16" t="s">
        <v>19</v>
      </c>
      <c r="E22" s="7" t="n">
        <v>30</v>
      </c>
      <c r="F22" s="6" t="n">
        <v>39.97</v>
      </c>
      <c r="G22" s="17" t="n">
        <v>0</v>
      </c>
      <c r="H22" s="6" t="n">
        <v>0</v>
      </c>
      <c r="I22" s="16"/>
      <c r="J22" s="6" t="s">
        <f>=E22*F22*Портфель!$Q$13</f>
      </c>
      <c r="K22" s="9" t="n">
        <v>0.0032</v>
      </c>
      <c r="L22" s="6" t="n">
        <v>40.6</v>
      </c>
      <c r="M22" s="17" t="n">
        <v>1.07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75</v>
      </c>
      <c r="B23" s="16" t="s">
        <v>17</v>
      </c>
      <c r="C23" s="16" t="s">
        <v>76</v>
      </c>
      <c r="D23" s="16" t="s">
        <v>19</v>
      </c>
      <c r="E23" s="7" t="n">
        <v>1</v>
      </c>
      <c r="F23" s="6" t="n">
        <v>472.05</v>
      </c>
      <c r="G23" s="17" t="n">
        <v>0</v>
      </c>
      <c r="H23" s="6" t="n">
        <v>0</v>
      </c>
      <c r="I23" s="16"/>
      <c r="J23" s="6" t="s">
        <f>=E23*F23*Портфель!$Q$13</f>
      </c>
      <c r="K23" s="9" t="n">
        <v>0.1253</v>
      </c>
      <c r="L23" s="6" t="n">
        <v>419.54</v>
      </c>
      <c r="M23" s="17" t="n">
        <v>0.42</v>
      </c>
      <c r="N23" s="16"/>
      <c r="O23" s="16"/>
      <c r="P23" s="17"/>
      <c r="Q23" s="17"/>
    </row>
    <row collapsed="false" customFormat="false" customHeight="false" hidden="false" ht="12.1" outlineLevel="0" r="24">
      <c r="A24" s="16"/>
      <c r="B24" s="16"/>
      <c r="C24" s="16"/>
      <c r="D24" s="16"/>
      <c r="E24" s="7"/>
      <c r="F24" s="6"/>
      <c r="G24" s="4"/>
      <c r="H24" s="4" t="s">
        <v>77</v>
      </c>
      <c r="I24" s="4"/>
      <c r="J24" s="5" t="s">
        <f>=SUM(J2:J23)</f>
      </c>
      <c r="K24" s="4"/>
      <c r="L24" s="4"/>
      <c r="M24" s="10" t="s">
        <f>=J24/J30</f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78</v>
      </c>
      <c r="B25" s="16" t="s">
        <v>79</v>
      </c>
      <c r="C25" s="16" t="s">
        <v>80</v>
      </c>
      <c r="D25" s="16" t="s">
        <v>19</v>
      </c>
      <c r="E25" s="7" t="n">
        <v>13</v>
      </c>
      <c r="F25" s="6" t="n">
        <v>88</v>
      </c>
      <c r="G25" s="17" t="n">
        <v>1000</v>
      </c>
      <c r="H25" s="6" t="n">
        <v>42.81</v>
      </c>
      <c r="I25" s="16" t="s">
        <v>81</v>
      </c>
      <c r="J25" s="6" t="s">
        <f>=E25*((F25/100*G25)*Портфель!$Q$13 + H25*Портфель!$Q$13) </f>
      </c>
      <c r="K25" s="9" t="n">
        <v>-0.0212</v>
      </c>
      <c r="L25" s="6" t="n">
        <v>942.78</v>
      </c>
      <c r="M25" s="17" t="n">
        <v>10.74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82</v>
      </c>
      <c r="B26" s="16" t="s">
        <v>79</v>
      </c>
      <c r="C26" s="16" t="s">
        <v>83</v>
      </c>
      <c r="D26" s="16" t="s">
        <v>19</v>
      </c>
      <c r="E26" s="7" t="n">
        <v>13</v>
      </c>
      <c r="F26" s="6" t="n">
        <v>83.7</v>
      </c>
      <c r="G26" s="17" t="n">
        <v>1000</v>
      </c>
      <c r="H26" s="6" t="n">
        <v>45.7</v>
      </c>
      <c r="I26" s="16" t="s">
        <v>84</v>
      </c>
      <c r="J26" s="6" t="s">
        <f>=E26*((F26/100*G26)*Портфель!$Q$13 + H26*Портфель!$Q$13) </f>
      </c>
      <c r="K26" s="9" t="n">
        <v>-0.01</v>
      </c>
      <c r="L26" s="6" t="n">
        <v>890.17</v>
      </c>
      <c r="M26" s="17" t="n">
        <v>10.27</v>
      </c>
      <c r="N26" s="16"/>
      <c r="O26" s="16"/>
      <c r="P26" s="17"/>
      <c r="Q26" s="17"/>
    </row>
    <row collapsed="false" customFormat="false" customHeight="false" hidden="false" ht="12.1" outlineLevel="0" r="27">
      <c r="A27" s="16"/>
      <c r="B27" s="16"/>
      <c r="C27" s="16"/>
      <c r="D27" s="16"/>
      <c r="E27" s="7"/>
      <c r="F27" s="6"/>
      <c r="G27" s="4"/>
      <c r="H27" s="4" t="s">
        <v>85</v>
      </c>
      <c r="I27" s="4"/>
      <c r="J27" s="5" t="s">
        <f>=SUM(J25:J26)</f>
      </c>
      <c r="K27" s="4"/>
      <c r="L27" s="4"/>
      <c r="M27" s="10" t="s">
        <f>=J27/J30</f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19</v>
      </c>
      <c r="B28" s="16" t="s">
        <v>3</v>
      </c>
      <c r="C28" s="16" t="s">
        <v>86</v>
      </c>
      <c r="D28" s="16" t="s">
        <v>19</v>
      </c>
      <c r="E28" s="7" t="n">
        <v>-156.65</v>
      </c>
      <c r="F28" s="6" t="n">
        <v>1</v>
      </c>
      <c r="G28" s="17" t="n">
        <v>0</v>
      </c>
      <c r="H28" s="6" t="n">
        <v>0</v>
      </c>
      <c r="I28" s="16"/>
      <c r="J28" s="6" t="s">
        <f>=E28*F28</f>
      </c>
      <c r="K28" s="17"/>
      <c r="L28" s="6"/>
      <c r="M28" s="17"/>
      <c r="N28" s="16"/>
      <c r="O28" s="16"/>
      <c r="P28" s="17"/>
      <c r="Q28" s="17"/>
    </row>
    <row collapsed="false" customFormat="false" customHeight="false" hidden="false" ht="12.1" outlineLevel="0" r="29">
      <c r="A29" s="16"/>
      <c r="B29" s="16"/>
      <c r="C29" s="16"/>
      <c r="D29" s="16"/>
      <c r="E29" s="7"/>
      <c r="F29" s="6"/>
      <c r="G29" s="4"/>
      <c r="H29" s="4" t="s">
        <v>87</v>
      </c>
      <c r="I29" s="4"/>
      <c r="J29" s="5" t="s">
        <f>=SUM(J28:J28)</f>
      </c>
      <c r="K29" s="4"/>
      <c r="L29" s="4"/>
      <c r="M29" s="10" t="s">
        <f>=J29/J30</f>
      </c>
      <c r="N29" s="16"/>
      <c r="O29" s="16"/>
      <c r="P29" s="17"/>
      <c r="Q29" s="17"/>
    </row>
    <row collapsed="false" customFormat="false" customHeight="false" hidden="false" ht="12.1" outlineLevel="0" r="30">
      <c r="A30" s="16"/>
      <c r="B30" s="16"/>
      <c r="C30" s="16"/>
      <c r="D30" s="16"/>
      <c r="E30" s="7"/>
      <c r="F30" s="6"/>
      <c r="G30" s="4"/>
      <c r="H30" s="4" t="s">
        <v>88</v>
      </c>
      <c r="I30" s="4"/>
      <c r="J30" s="5" t="s">
        <f>=J24+J27+J29</f>
      </c>
      <c r="K30" s="17"/>
      <c r="L30" s="6"/>
      <c r="M30" s="17"/>
      <c r="N30" s="16"/>
      <c r="O30" s="16"/>
      <c r="P30" s="17"/>
      <c r="Q30" s="17"/>
    </row>
  </sheetData>
  <mergeCells>
    <mergeCell ref="H24:I24"/>
    <mergeCell ref="H27:I27"/>
    <mergeCell ref="H29:I2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89</v>
      </c>
      <c r="B1" s="18" t="s">
        <v>9</v>
      </c>
      <c r="C1" s="18" t="s">
        <v>90</v>
      </c>
      <c r="D1" s="18" t="s">
        <v>91</v>
      </c>
      <c r="E1" s="18" t="s">
        <v>92</v>
      </c>
      <c r="F1" s="18" t="s">
        <v>93</v>
      </c>
      <c r="G1" s="18" t="s">
        <v>94</v>
      </c>
      <c r="H1" s="18" t="s">
        <v>95</v>
      </c>
    </row>
    <row collapsed="false" customFormat="false" customHeight="false" hidden="false" ht="12.1" outlineLevel="0" r="2">
      <c r="A2" s="13" t="n">
        <v>46125.42525463</v>
      </c>
      <c r="B2" s="6" t="n">
        <v>10000</v>
      </c>
      <c r="C2" s="16" t="s">
        <v>96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46125.582962963</v>
      </c>
      <c r="B3" s="6" t="n">
        <v>-5000</v>
      </c>
      <c r="C3" s="16" t="s">
        <v>97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46125.606979167</v>
      </c>
      <c r="B4" s="6" t="n">
        <v>-1900</v>
      </c>
      <c r="C4" s="16" t="s">
        <v>97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46132.621099537</v>
      </c>
      <c r="B5" s="6" t="n">
        <v>2000.92</v>
      </c>
      <c r="C5" s="16" t="s">
        <v>96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46139</v>
      </c>
      <c r="B6" s="6" t="n">
        <v>5000</v>
      </c>
      <c r="C6" s="16" t="s">
        <v>96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46146</v>
      </c>
      <c r="B7" s="6" t="n">
        <v>5000</v>
      </c>
      <c r="C7" s="16" t="s">
        <v>96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46155</v>
      </c>
      <c r="B8" s="6" t="n">
        <v>5000</v>
      </c>
      <c r="C8" s="16" t="s">
        <v>96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46160</v>
      </c>
      <c r="B9" s="6" t="n">
        <v>5000</v>
      </c>
      <c r="C9" s="16" t="s">
        <v>96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46167.526099537</v>
      </c>
      <c r="B10" s="6" t="n">
        <v>5000</v>
      </c>
      <c r="C10" s="16" t="s">
        <v>96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46178.795381944</v>
      </c>
      <c r="B11" s="6" t="n">
        <v>12500</v>
      </c>
      <c r="C11" s="16" t="s">
        <v>96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46179.597280093</v>
      </c>
      <c r="B12" s="6" t="n">
        <v>5000</v>
      </c>
      <c r="C12" s="16" t="s">
        <v>96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46181</v>
      </c>
      <c r="B13" s="6" t="n">
        <v>5000</v>
      </c>
      <c r="C13" s="16" t="s">
        <v>96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46188.718333333</v>
      </c>
      <c r="B14" s="6" t="n">
        <v>5000</v>
      </c>
      <c r="C14" s="16" t="s">
        <v>96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46195</v>
      </c>
      <c r="B15" s="6" t="n">
        <v>5000</v>
      </c>
      <c r="C15" s="16" t="s">
        <v>96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46198.510740741</v>
      </c>
      <c r="B16" s="6" t="n">
        <v>14</v>
      </c>
      <c r="C16" s="16" t="s">
        <v>98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46202</v>
      </c>
      <c r="B17" s="6" t="n">
        <v>5000</v>
      </c>
      <c r="C17" s="16" t="s">
        <v>96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46209.425821759</v>
      </c>
      <c r="B18" s="6" t="n">
        <v>5000</v>
      </c>
      <c r="C18" s="16" t="s">
        <v>96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46209.811134259</v>
      </c>
      <c r="B19" s="6" t="n">
        <v>3000</v>
      </c>
      <c r="C19" s="16" t="s">
        <v>96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46210.641203704</v>
      </c>
      <c r="B20" s="6" t="n">
        <v>2000</v>
      </c>
      <c r="C20" s="16" t="s">
        <v>96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46212</v>
      </c>
      <c r="B21" s="6" t="n">
        <v>-5.81</v>
      </c>
      <c r="C21" s="16" t="s">
        <v>99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46213</v>
      </c>
      <c r="B22" s="6" t="n">
        <v>-251.36</v>
      </c>
      <c r="C22" s="16" t="s">
        <v>100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46216</v>
      </c>
      <c r="B23" s="6" t="n">
        <v>-30</v>
      </c>
      <c r="C23" s="16" t="s">
        <v>101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46216.428055556</v>
      </c>
      <c r="B24" s="6" t="n">
        <v>5000</v>
      </c>
      <c r="C24" s="16" t="s">
        <v>96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46218</v>
      </c>
      <c r="B25" s="6" t="n">
        <v>-29.83</v>
      </c>
      <c r="C25" s="16" t="s">
        <v>102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46218.756805556</v>
      </c>
      <c r="B26" s="6" t="n">
        <v>5000</v>
      </c>
      <c r="C26" s="16" t="s">
        <v>96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46219</v>
      </c>
      <c r="B27" s="6" t="n">
        <v>-22.5</v>
      </c>
      <c r="C27" s="16" t="s">
        <v>103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46219.493402778</v>
      </c>
      <c r="B28" s="6" t="n">
        <v>35</v>
      </c>
      <c r="C28" s="16" t="s">
        <v>104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46220</v>
      </c>
      <c r="B29" s="6" t="n">
        <v>-598.7</v>
      </c>
      <c r="C29" s="16" t="s">
        <v>105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46223</v>
      </c>
      <c r="B30" s="6" t="n">
        <v>-709.64</v>
      </c>
      <c r="C30" s="16" t="s">
        <v>106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46223</v>
      </c>
      <c r="B31" s="6" t="n">
        <v>-355.34</v>
      </c>
      <c r="C31" s="16" t="s">
        <v>107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46223</v>
      </c>
      <c r="B32" s="6" t="n">
        <v>5000</v>
      </c>
      <c r="C32" s="16" t="s">
        <v>96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46225.848923611</v>
      </c>
      <c r="B33" s="6" t="n">
        <v>5000</v>
      </c>
      <c r="C33" s="16" t="s">
        <v>96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46227.483032407</v>
      </c>
      <c r="B34" s="6" t="n">
        <v>251.36</v>
      </c>
      <c r="C34" s="16" t="s">
        <v>108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46227.538668981</v>
      </c>
      <c r="B35" s="6" t="n">
        <v>5.81</v>
      </c>
      <c r="C35" s="16" t="s">
        <v>109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46230</v>
      </c>
      <c r="B36" s="6" t="n">
        <v>5000</v>
      </c>
      <c r="C36" s="16" t="s">
        <v>96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46233.517800926</v>
      </c>
      <c r="B37" s="6" t="n">
        <v>29.83</v>
      </c>
      <c r="C37" s="16" t="s">
        <v>110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46234.46556713</v>
      </c>
      <c r="B38" s="6" t="n">
        <v>598.7</v>
      </c>
      <c r="C38" s="16" t="s">
        <v>111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46234.556018519</v>
      </c>
      <c r="B39" s="6" t="n">
        <v>22.5</v>
      </c>
      <c r="C39" s="16" t="s">
        <v>112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46237</v>
      </c>
      <c r="B40" s="6" t="n">
        <v>5000</v>
      </c>
      <c r="C40" s="16" t="s">
        <v>96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46238.521342593</v>
      </c>
      <c r="B41" s="6" t="n">
        <v>359.34</v>
      </c>
      <c r="C41" s="16" t="s">
        <v>113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46238.719108796</v>
      </c>
      <c r="B42" s="6" t="n">
        <v>711.64</v>
      </c>
      <c r="C42" s="16" t="s">
        <v>114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46246.741631944</v>
      </c>
      <c r="B43" s="6" t="n">
        <v>5000</v>
      </c>
      <c r="C43" s="16" t="s">
        <v>96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46251.451770833</v>
      </c>
      <c r="B44" s="6" t="n">
        <v>5000</v>
      </c>
      <c r="C44" s="16" t="s">
        <v>96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2" t="n">
        <v>46490</v>
      </c>
      <c r="B45" s="5" t="n">
        <v>-111741.38</v>
      </c>
      <c r="C45" s="14" t="s">
        <v>115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/>
      <c r="B46" s="9" t="s">
        <f>=XIRR(B2:B45,A2:A45)</f>
      </c>
      <c r="C46" s="16" t="s">
        <v>116</v>
      </c>
      <c r="D46" s="16"/>
      <c r="E46" s="16"/>
      <c r="F46" s="7"/>
      <c r="G46" s="2" t="s">
        <v>117</v>
      </c>
      <c r="H46" s="6" t="s">
        <f>=SUM(I2:H45)/365</f>
      </c>
    </row>
    <row collapsed="false" customFormat="false" customHeight="false" hidden="false" ht="12.1" outlineLevel="0" r="47">
      <c r="A47" s="13"/>
      <c r="B47" s="5" t="s">
        <f>=-SUM(B2:B45)</f>
      </c>
      <c r="C47" s="16" t="s">
        <v>118</v>
      </c>
      <c r="D47" s="16"/>
      <c r="E47" s="16"/>
      <c r="F47" s="7"/>
      <c r="G47" s="14" t="s">
        <v>119</v>
      </c>
      <c r="H47" s="9" t="s">
        <f>=B47/H46</f>
      </c>
    </row>
    <row collapsed="false" customFormat="false" customHeight="false" hidden="false" ht="12.1" outlineLevel="0" r="48">
      <c r="A48" s="19"/>
    </row>
    <row collapsed="false" customFormat="false" customHeight="false" hidden="false" ht="12.1" outlineLevel="0" r="49">
      <c r="A49" s="19"/>
    </row>
    <row collapsed="false" customFormat="false" customHeight="false" hidden="false" ht="12.1" outlineLevel="0" r="50">
      <c r="A50" s="15" t="s">
        <v>120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T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53</v>
      </c>
      <c r="AM1" s="0"/>
      <c r="AN1" s="0"/>
      <c r="AO1" s="4" t="s">
        <v>56</v>
      </c>
      <c r="AP1" s="0"/>
      <c r="AQ1" s="0"/>
      <c r="AR1" s="4" t="s">
        <v>59</v>
      </c>
      <c r="AS1" s="0"/>
      <c r="AT1" s="0"/>
      <c r="AU1" s="4" t="s">
        <v>62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71</v>
      </c>
      <c r="BH1" s="0"/>
      <c r="BI1" s="0"/>
      <c r="BJ1" s="4" t="s">
        <v>73</v>
      </c>
      <c r="BK1" s="0"/>
      <c r="BL1" s="0"/>
      <c r="BM1" s="4" t="s">
        <v>75</v>
      </c>
      <c r="BN1" s="0"/>
      <c r="BO1" s="0"/>
      <c r="BP1" s="4" t="s">
        <v>78</v>
      </c>
      <c r="BQ1" s="0"/>
      <c r="BR1" s="0"/>
      <c r="BS1" s="4" t="s">
        <v>82</v>
      </c>
      <c r="BT1" s="0"/>
    </row>
    <row collapsed="false" customFormat="false" customHeight="false" hidden="false" ht="12.1" outlineLevel="0" r="2">
      <c r="A2" s="11" t="n">
        <v>46125</v>
      </c>
      <c r="B2" s="6" t="n">
        <v>797.21</v>
      </c>
      <c r="C2" s="0" t="s">
        <v>121</v>
      </c>
      <c r="D2" s="11" t="n">
        <v>46155</v>
      </c>
      <c r="E2" s="6" t="n">
        <v>1328.13</v>
      </c>
      <c r="F2" s="0" t="s">
        <v>121</v>
      </c>
      <c r="G2" s="11" t="n">
        <v>46139</v>
      </c>
      <c r="H2" s="6" t="n">
        <v>1189.03</v>
      </c>
      <c r="I2" s="0" t="s">
        <v>121</v>
      </c>
      <c r="J2" s="11" t="n">
        <v>46209</v>
      </c>
      <c r="K2" s="6" t="n">
        <v>1243.87</v>
      </c>
      <c r="L2" s="0" t="s">
        <v>121</v>
      </c>
      <c r="M2" s="11" t="n">
        <v>46146</v>
      </c>
      <c r="N2" s="6" t="n">
        <v>854</v>
      </c>
      <c r="O2" s="0" t="s">
        <v>121</v>
      </c>
      <c r="P2" s="11" t="n">
        <v>46142</v>
      </c>
      <c r="Q2" s="6" t="n">
        <v>182.18</v>
      </c>
      <c r="R2" s="0" t="s">
        <v>121</v>
      </c>
      <c r="S2" s="11" t="n">
        <v>46209</v>
      </c>
      <c r="T2" s="6" t="n">
        <v>922.25</v>
      </c>
      <c r="U2" s="0" t="s">
        <v>121</v>
      </c>
      <c r="V2" s="11" t="n">
        <v>46139</v>
      </c>
      <c r="W2" s="6" t="n">
        <v>793.15</v>
      </c>
      <c r="X2" s="0" t="s">
        <v>121</v>
      </c>
      <c r="Y2" s="11" t="n">
        <v>46125</v>
      </c>
      <c r="Z2" s="6" t="n">
        <v>1434.7</v>
      </c>
      <c r="AA2" s="0" t="s">
        <v>121</v>
      </c>
      <c r="AB2" s="11" t="n">
        <v>46209</v>
      </c>
      <c r="AC2" s="6" t="n">
        <v>982.19</v>
      </c>
      <c r="AD2" s="0" t="s">
        <v>121</v>
      </c>
      <c r="AE2" s="11" t="n">
        <v>46188</v>
      </c>
      <c r="AF2" s="6" t="n">
        <v>672.17</v>
      </c>
      <c r="AG2" s="0" t="s">
        <v>121</v>
      </c>
      <c r="AH2" s="11" t="n">
        <v>46132</v>
      </c>
      <c r="AI2" s="6" t="n">
        <v>1307.91</v>
      </c>
      <c r="AJ2" s="0" t="s">
        <v>121</v>
      </c>
      <c r="AK2" s="11" t="n">
        <v>46167</v>
      </c>
      <c r="AL2" s="6" t="n">
        <v>1194.34</v>
      </c>
      <c r="AM2" s="0" t="s">
        <v>121</v>
      </c>
      <c r="AN2" s="11" t="n">
        <v>46146</v>
      </c>
      <c r="AO2" s="6" t="n">
        <v>402.38</v>
      </c>
      <c r="AP2" s="0" t="s">
        <v>121</v>
      </c>
      <c r="AQ2" s="11" t="n">
        <v>46225</v>
      </c>
      <c r="AR2" s="6" t="n">
        <v>263.88</v>
      </c>
      <c r="AS2" s="0" t="s">
        <v>121</v>
      </c>
      <c r="AT2" s="11" t="n">
        <v>46195</v>
      </c>
      <c r="AU2" s="6" t="n">
        <v>492.34</v>
      </c>
      <c r="AV2" s="0" t="s">
        <v>121</v>
      </c>
      <c r="AW2" s="11" t="n">
        <v>46179</v>
      </c>
      <c r="AX2" s="6" t="n">
        <v>745.12</v>
      </c>
      <c r="AY2" s="0" t="s">
        <v>121</v>
      </c>
      <c r="AZ2" s="11" t="n">
        <v>46202</v>
      </c>
      <c r="BA2" s="6" t="n">
        <v>319.87</v>
      </c>
      <c r="BB2" s="0" t="s">
        <v>121</v>
      </c>
      <c r="BC2" s="11" t="n">
        <v>46225</v>
      </c>
      <c r="BD2" s="6" t="n">
        <v>1744.22</v>
      </c>
      <c r="BE2" s="0" t="s">
        <v>121</v>
      </c>
      <c r="BF2" s="11" t="n">
        <v>46139</v>
      </c>
      <c r="BG2" s="6" t="n">
        <v>415.49</v>
      </c>
      <c r="BH2" s="0" t="s">
        <v>121</v>
      </c>
      <c r="BI2" s="11" t="n">
        <v>46126</v>
      </c>
      <c r="BJ2" s="6" t="n">
        <v>413.09</v>
      </c>
      <c r="BK2" s="0" t="s">
        <v>121</v>
      </c>
      <c r="BL2" s="11" t="n">
        <v>46230</v>
      </c>
      <c r="BM2" s="6" t="n">
        <v>419.54</v>
      </c>
      <c r="BN2" s="0" t="s">
        <v>121</v>
      </c>
      <c r="BO2" s="11" t="n">
        <v>46178</v>
      </c>
      <c r="BP2" s="6" t="s">
        <f>=942.71</f>
      </c>
      <c r="BQ2" s="0" t="s">
        <v>121</v>
      </c>
      <c r="BR2" s="11" t="n">
        <v>46140</v>
      </c>
      <c r="BS2" s="6" t="s">
        <f>=894.67</f>
      </c>
      <c r="BT2" s="0" t="s">
        <v>121</v>
      </c>
    </row>
    <row collapsed="false" customFormat="false" customHeight="false" hidden="false" ht="12.1" outlineLevel="0" r="3">
      <c r="A3" s="11" t="n">
        <v>46125</v>
      </c>
      <c r="B3" s="6" t="n">
        <v>529.87</v>
      </c>
      <c r="C3" s="0" t="s">
        <v>121</v>
      </c>
      <c r="D3" s="11" t="n">
        <v>46160</v>
      </c>
      <c r="E3" s="6" t="n">
        <v>1291.7</v>
      </c>
      <c r="F3" s="0" t="s">
        <v>121</v>
      </c>
      <c r="G3" s="11" t="n">
        <v>46146</v>
      </c>
      <c r="H3" s="6" t="n">
        <v>1112.28</v>
      </c>
      <c r="I3" s="0" t="s">
        <v>121</v>
      </c>
      <c r="J3" s="11" t="n">
        <v>46216</v>
      </c>
      <c r="K3" s="6" t="n">
        <v>1254.88</v>
      </c>
      <c r="L3" s="0" t="s">
        <v>121</v>
      </c>
      <c r="M3" s="11" t="n">
        <v>46167</v>
      </c>
      <c r="N3" s="6" t="n">
        <v>824.18</v>
      </c>
      <c r="O3" s="0" t="s">
        <v>121</v>
      </c>
      <c r="P3" s="11" t="n">
        <v>46147</v>
      </c>
      <c r="Q3" s="6" t="n">
        <v>179.5</v>
      </c>
      <c r="R3" s="0" t="s">
        <v>121</v>
      </c>
      <c r="S3" s="11" t="n">
        <v>46216</v>
      </c>
      <c r="T3" s="6" t="n">
        <v>952.87</v>
      </c>
      <c r="U3" s="0" t="s">
        <v>121</v>
      </c>
      <c r="V3" s="11" t="n">
        <v>46146</v>
      </c>
      <c r="W3" s="6" t="n">
        <v>750.53</v>
      </c>
      <c r="X3" s="0" t="s">
        <v>121</v>
      </c>
      <c r="Y3" s="11" t="n">
        <v>46139</v>
      </c>
      <c r="Z3" s="6" t="n">
        <v>488.74</v>
      </c>
      <c r="AA3" s="0" t="s">
        <v>121</v>
      </c>
      <c r="AB3" s="11" t="n">
        <v>46216</v>
      </c>
      <c r="AC3" s="6" t="n">
        <v>894.63</v>
      </c>
      <c r="AD3" s="0" t="s">
        <v>121</v>
      </c>
      <c r="AE3" s="11" t="n">
        <v>46190</v>
      </c>
      <c r="AF3" s="6" t="n">
        <v>336.54</v>
      </c>
      <c r="AG3" s="0" t="s">
        <v>121</v>
      </c>
      <c r="AH3" s="11" t="n">
        <v>46179</v>
      </c>
      <c r="AI3" s="6" t="n">
        <v>1211.85</v>
      </c>
      <c r="AJ3" s="0" t="s">
        <v>121</v>
      </c>
      <c r="AK3" s="11" t="n">
        <v>46216</v>
      </c>
      <c r="AL3" s="6" t="n">
        <v>-30</v>
      </c>
      <c r="AM3" s="0" t="s">
        <v>101</v>
      </c>
      <c r="AN3" s="11" t="n">
        <v>46160</v>
      </c>
      <c r="AO3" s="6" t="n">
        <v>398.83</v>
      </c>
      <c r="AP3" s="0" t="s">
        <v>121</v>
      </c>
      <c r="AQ3" s="11" t="n">
        <v>46225</v>
      </c>
      <c r="AR3" s="6" t="n">
        <v>1850.69</v>
      </c>
      <c r="AS3" s="0" t="s">
        <v>121</v>
      </c>
      <c r="AT3" s="11" t="n">
        <v>46195</v>
      </c>
      <c r="AU3" s="6" t="n">
        <v>486.44</v>
      </c>
      <c r="AV3" s="0" t="s">
        <v>121</v>
      </c>
      <c r="AW3" s="11" t="n">
        <v>46181</v>
      </c>
      <c r="AX3" s="6" t="n">
        <v>734.31</v>
      </c>
      <c r="AY3" s="0" t="s">
        <v>121</v>
      </c>
      <c r="AZ3" s="11" t="n">
        <v>46209</v>
      </c>
      <c r="BA3" s="6" t="n">
        <v>308.57</v>
      </c>
      <c r="BB3" s="0" t="s">
        <v>121</v>
      </c>
      <c r="BC3" s="11" t="n">
        <v>46590</v>
      </c>
      <c r="BD3" s="8" t="s">
        <f>=-Портфель!J20</f>
      </c>
      <c r="BE3" s="0" t="s">
        <v>122</v>
      </c>
      <c r="BF3" s="11" t="n">
        <v>46160</v>
      </c>
      <c r="BG3" s="6" t="n">
        <v>397.28</v>
      </c>
      <c r="BH3" s="0" t="s">
        <v>121</v>
      </c>
      <c r="BI3" s="11" t="n">
        <v>46160</v>
      </c>
      <c r="BJ3" s="6" t="n">
        <v>395.28</v>
      </c>
      <c r="BK3" s="0" t="s">
        <v>121</v>
      </c>
      <c r="BL3" s="11" t="n">
        <v>46595</v>
      </c>
      <c r="BM3" s="8" t="s">
        <f>=-Портфель!J23</f>
      </c>
      <c r="BN3" s="0" t="s">
        <v>122</v>
      </c>
      <c r="BO3" s="11" t="n">
        <v>46178</v>
      </c>
      <c r="BP3" s="6" t="s">
        <f>=4713.54</f>
      </c>
      <c r="BQ3" s="0" t="s">
        <v>121</v>
      </c>
      <c r="BR3" s="11" t="n">
        <v>46160</v>
      </c>
      <c r="BS3" s="6" t="s">
        <f>=901.1</f>
      </c>
      <c r="BT3" s="0" t="s">
        <v>121</v>
      </c>
    </row>
    <row collapsed="false" customFormat="false" customHeight="false" hidden="false" ht="12.1" outlineLevel="0" r="4">
      <c r="A4" s="11" t="n">
        <v>46133</v>
      </c>
      <c r="B4" s="6" t="n">
        <v>536.28</v>
      </c>
      <c r="C4" s="0" t="s">
        <v>121</v>
      </c>
      <c r="D4" s="11" t="n">
        <v>46181</v>
      </c>
      <c r="E4" s="6" t="n">
        <v>1295.51</v>
      </c>
      <c r="F4" s="0" t="s">
        <v>121</v>
      </c>
      <c r="G4" s="11" t="n">
        <v>46155</v>
      </c>
      <c r="H4" s="6" t="n">
        <v>1123.39</v>
      </c>
      <c r="I4" s="0" t="s">
        <v>121</v>
      </c>
      <c r="J4" s="11" t="n">
        <v>46223</v>
      </c>
      <c r="K4" s="6" t="n">
        <v>-355.34</v>
      </c>
      <c r="L4" s="0" t="s">
        <v>107</v>
      </c>
      <c r="M4" s="11" t="n">
        <v>46188</v>
      </c>
      <c r="N4" s="6" t="n">
        <v>730.71</v>
      </c>
      <c r="O4" s="0" t="s">
        <v>121</v>
      </c>
      <c r="P4" s="11" t="n">
        <v>46160</v>
      </c>
      <c r="Q4" s="6" t="n">
        <v>90.23</v>
      </c>
      <c r="R4" s="0" t="s">
        <v>121</v>
      </c>
      <c r="S4" s="11" t="n">
        <v>46230</v>
      </c>
      <c r="T4" s="6" t="n">
        <v>990.69</v>
      </c>
      <c r="U4" s="0" t="s">
        <v>121</v>
      </c>
      <c r="V4" s="11" t="n">
        <v>46167</v>
      </c>
      <c r="W4" s="6" t="n">
        <v>725.91</v>
      </c>
      <c r="X4" s="0" t="s">
        <v>121</v>
      </c>
      <c r="Y4" s="11" t="n">
        <v>46146</v>
      </c>
      <c r="Z4" s="6" t="n">
        <v>464.63</v>
      </c>
      <c r="AA4" s="0" t="s">
        <v>121</v>
      </c>
      <c r="AB4" s="11" t="n">
        <v>46218</v>
      </c>
      <c r="AC4" s="6" t="n">
        <v>861.1</v>
      </c>
      <c r="AD4" s="0" t="s">
        <v>121</v>
      </c>
      <c r="AE4" s="11" t="n">
        <v>46195</v>
      </c>
      <c r="AF4" s="6" t="n">
        <v>614.33</v>
      </c>
      <c r="AG4" s="0" t="s">
        <v>121</v>
      </c>
      <c r="AH4" s="11" t="n">
        <v>46182</v>
      </c>
      <c r="AI4" s="6" t="n">
        <v>1190.33</v>
      </c>
      <c r="AJ4" s="0" t="s">
        <v>121</v>
      </c>
      <c r="AK4" s="11" t="n">
        <v>46216</v>
      </c>
      <c r="AL4" s="6" t="n">
        <v>998.2</v>
      </c>
      <c r="AM4" s="0" t="s">
        <v>121</v>
      </c>
      <c r="AN4" s="11" t="n">
        <v>46167</v>
      </c>
      <c r="AO4" s="6" t="n">
        <v>381.97</v>
      </c>
      <c r="AP4" s="0" t="s">
        <v>121</v>
      </c>
      <c r="AQ4" s="11" t="n">
        <v>46227</v>
      </c>
      <c r="AR4" s="6" t="n">
        <v>266.4</v>
      </c>
      <c r="AS4" s="0" t="s">
        <v>121</v>
      </c>
      <c r="AT4" s="11" t="n">
        <v>46209</v>
      </c>
      <c r="AU4" s="6" t="n">
        <v>431.8</v>
      </c>
      <c r="AV4" s="0" t="s">
        <v>121</v>
      </c>
      <c r="AW4" s="11" t="n">
        <v>46195</v>
      </c>
      <c r="AX4" s="6" t="n">
        <v>233.76</v>
      </c>
      <c r="AY4" s="0" t="s">
        <v>121</v>
      </c>
      <c r="AZ4" s="11" t="n">
        <v>46209</v>
      </c>
      <c r="BA4" s="6" t="n">
        <v>308.12</v>
      </c>
      <c r="BB4" s="0" t="s">
        <v>121</v>
      </c>
      <c r="BC4" s="0"/>
      <c r="BD4" s="10" t="s">
        <f>=XIRR(BD2:BD3,BC2:BC3)</f>
      </c>
      <c r="BE4" s="0"/>
      <c r="BF4" s="11" t="n">
        <v>46202</v>
      </c>
      <c r="BG4" s="6" t="n">
        <v>355.45</v>
      </c>
      <c r="BH4" s="0" t="s">
        <v>121</v>
      </c>
      <c r="BI4" s="11" t="n">
        <v>46167</v>
      </c>
      <c r="BJ4" s="6" t="n">
        <v>409.64</v>
      </c>
      <c r="BK4" s="0" t="s">
        <v>121</v>
      </c>
      <c r="BL4" s="0"/>
      <c r="BM4" s="10" t="s">
        <f>=XIRR(BM2:BM3,BL2:BL3)</f>
      </c>
      <c r="BN4" s="0"/>
      <c r="BO4" s="11" t="n">
        <v>46178</v>
      </c>
      <c r="BP4" s="6" t="s">
        <f>=942.71</f>
      </c>
      <c r="BQ4" s="0" t="s">
        <v>121</v>
      </c>
      <c r="BR4" s="11" t="n">
        <v>46167</v>
      </c>
      <c r="BS4" s="6" t="s">
        <f>=902.96</f>
      </c>
      <c r="BT4" s="0" t="s">
        <v>121</v>
      </c>
    </row>
    <row collapsed="false" customFormat="false" customHeight="false" hidden="false" ht="12.1" outlineLevel="0" r="5">
      <c r="A5" s="11" t="n">
        <v>46139</v>
      </c>
      <c r="B5" s="6" t="n">
        <v>775.14</v>
      </c>
      <c r="C5" s="0" t="s">
        <v>121</v>
      </c>
      <c r="D5" s="11" t="n">
        <v>46211</v>
      </c>
      <c r="E5" s="6" t="n">
        <v>1102.57</v>
      </c>
      <c r="F5" s="0" t="s">
        <v>121</v>
      </c>
      <c r="G5" s="11" t="n">
        <v>46155</v>
      </c>
      <c r="H5" s="6" t="n">
        <v>1125.09</v>
      </c>
      <c r="I5" s="0" t="s">
        <v>121</v>
      </c>
      <c r="J5" s="11" t="n">
        <v>46223</v>
      </c>
      <c r="K5" s="6" t="n">
        <v>1025.52</v>
      </c>
      <c r="L5" s="0" t="s">
        <v>121</v>
      </c>
      <c r="M5" s="11" t="n">
        <v>46191</v>
      </c>
      <c r="N5" s="6" t="n">
        <v>717.5</v>
      </c>
      <c r="O5" s="0" t="s">
        <v>121</v>
      </c>
      <c r="P5" s="11" t="n">
        <v>46167</v>
      </c>
      <c r="Q5" s="6" t="n">
        <v>86.92</v>
      </c>
      <c r="R5" s="0" t="s">
        <v>121</v>
      </c>
      <c r="S5" s="11" t="n">
        <v>46238</v>
      </c>
      <c r="T5" s="6" t="n">
        <v>1017.71</v>
      </c>
      <c r="U5" s="0" t="s">
        <v>121</v>
      </c>
      <c r="V5" s="11" t="n">
        <v>46179</v>
      </c>
      <c r="W5" s="6" t="n">
        <v>678.27</v>
      </c>
      <c r="X5" s="0" t="s">
        <v>121</v>
      </c>
      <c r="Y5" s="11" t="n">
        <v>46160</v>
      </c>
      <c r="Z5" s="6" t="n">
        <v>471.03</v>
      </c>
      <c r="AA5" s="0" t="s">
        <v>121</v>
      </c>
      <c r="AB5" s="11" t="n">
        <v>46238</v>
      </c>
      <c r="AC5" s="6" t="n">
        <v>1092.26</v>
      </c>
      <c r="AD5" s="0" t="s">
        <v>121</v>
      </c>
      <c r="AE5" s="11" t="n">
        <v>46202</v>
      </c>
      <c r="AF5" s="6" t="n">
        <v>285.55</v>
      </c>
      <c r="AG5" s="0" t="s">
        <v>121</v>
      </c>
      <c r="AH5" s="11" t="n">
        <v>46213</v>
      </c>
      <c r="AI5" s="6" t="n">
        <v>-251.36</v>
      </c>
      <c r="AJ5" s="0" t="s">
        <v>100</v>
      </c>
      <c r="AK5" s="11" t="n">
        <v>46246</v>
      </c>
      <c r="AL5" s="6" t="n">
        <v>1064.74</v>
      </c>
      <c r="AM5" s="0" t="s">
        <v>121</v>
      </c>
      <c r="AN5" s="11" t="n">
        <v>46179</v>
      </c>
      <c r="AO5" s="6" t="n">
        <v>384.52</v>
      </c>
      <c r="AP5" s="0" t="s">
        <v>121</v>
      </c>
      <c r="AQ5" s="11" t="n">
        <v>46246</v>
      </c>
      <c r="AR5" s="6" t="n">
        <v>284.31</v>
      </c>
      <c r="AS5" s="0" t="s">
        <v>121</v>
      </c>
      <c r="AT5" s="11" t="n">
        <v>46218</v>
      </c>
      <c r="AU5" s="6" t="n">
        <v>-29.83</v>
      </c>
      <c r="AV5" s="0" t="s">
        <v>102</v>
      </c>
      <c r="AW5" s="11" t="n">
        <v>46202</v>
      </c>
      <c r="AX5" s="6" t="n">
        <v>419.29</v>
      </c>
      <c r="AY5" s="0" t="s">
        <v>121</v>
      </c>
      <c r="AZ5" s="11" t="n">
        <v>46212</v>
      </c>
      <c r="BA5" s="6" t="n">
        <v>-5.81</v>
      </c>
      <c r="BB5" s="0" t="s">
        <v>99</v>
      </c>
      <c r="BC5" s="0"/>
      <c r="BD5" s="8" t="s">
        <f>=-SUM(BD2:BD3)</f>
      </c>
      <c r="BE5" s="0" t="s">
        <v>123</v>
      </c>
      <c r="BF5" s="11" t="n">
        <v>46251</v>
      </c>
      <c r="BG5" s="6" t="n">
        <v>347.64</v>
      </c>
      <c r="BH5" s="0" t="s">
        <v>121</v>
      </c>
      <c r="BI5" s="11" t="n">
        <v>46219</v>
      </c>
      <c r="BJ5" s="6" t="n">
        <v>-22.5</v>
      </c>
      <c r="BK5" s="0" t="s">
        <v>103</v>
      </c>
      <c r="BL5" s="0"/>
      <c r="BM5" s="8" t="s">
        <f>=-SUM(BM2:BM3)</f>
      </c>
      <c r="BN5" s="0" t="s">
        <v>123</v>
      </c>
      <c r="BO5" s="11" t="n">
        <v>46178</v>
      </c>
      <c r="BP5" s="6" t="s">
        <f>=4713.54</f>
      </c>
      <c r="BQ5" s="0" t="s">
        <v>121</v>
      </c>
      <c r="BR5" s="11" t="n">
        <v>46179</v>
      </c>
      <c r="BS5" s="6" t="s">
        <f>=906.68</f>
      </c>
      <c r="BT5" s="0" t="s">
        <v>121</v>
      </c>
    </row>
    <row collapsed="false" customFormat="false" customHeight="false" hidden="false" ht="12.1" outlineLevel="0" r="6">
      <c r="A6" s="11" t="n">
        <v>46140</v>
      </c>
      <c r="B6" s="6" t="n">
        <v>511.66</v>
      </c>
      <c r="C6" s="0" t="s">
        <v>121</v>
      </c>
      <c r="D6" s="11" t="n">
        <v>46223</v>
      </c>
      <c r="E6" s="6" t="n">
        <v>1039.93</v>
      </c>
      <c r="F6" s="0" t="s">
        <v>121</v>
      </c>
      <c r="G6" s="11" t="n">
        <v>46160</v>
      </c>
      <c r="H6" s="6" t="n">
        <v>1165.42</v>
      </c>
      <c r="I6" s="0" t="s">
        <v>121</v>
      </c>
      <c r="J6" s="11" t="n">
        <v>46225</v>
      </c>
      <c r="K6" s="6" t="n">
        <v>1044.93</v>
      </c>
      <c r="L6" s="0" t="s">
        <v>121</v>
      </c>
      <c r="M6" s="11" t="n">
        <v>46195</v>
      </c>
      <c r="N6" s="6" t="n">
        <v>665.47</v>
      </c>
      <c r="O6" s="0" t="s">
        <v>121</v>
      </c>
      <c r="P6" s="11" t="n">
        <v>46179</v>
      </c>
      <c r="Q6" s="6" t="n">
        <v>228.21</v>
      </c>
      <c r="R6" s="0" t="s">
        <v>121</v>
      </c>
      <c r="S6" s="11" t="n">
        <v>46246</v>
      </c>
      <c r="T6" s="6" t="n">
        <v>1023.82</v>
      </c>
      <c r="U6" s="0" t="s">
        <v>121</v>
      </c>
      <c r="V6" s="11" t="n">
        <v>46189</v>
      </c>
      <c r="W6" s="6" t="n">
        <v>686.08</v>
      </c>
      <c r="X6" s="0" t="s">
        <v>121</v>
      </c>
      <c r="Y6" s="11" t="n">
        <v>46167</v>
      </c>
      <c r="Z6" s="6" t="n">
        <v>471.03</v>
      </c>
      <c r="AA6" s="0" t="s">
        <v>121</v>
      </c>
      <c r="AB6" s="11" t="n">
        <v>46574</v>
      </c>
      <c r="AC6" s="8" t="s">
        <f>=-Портфель!J11</f>
      </c>
      <c r="AD6" s="0" t="s">
        <v>122</v>
      </c>
      <c r="AE6" s="11" t="n">
        <v>46209</v>
      </c>
      <c r="AF6" s="6" t="n">
        <v>268.39</v>
      </c>
      <c r="AG6" s="0" t="s">
        <v>121</v>
      </c>
      <c r="AH6" s="11" t="n">
        <v>46223</v>
      </c>
      <c r="AI6" s="6" t="n">
        <v>823.08</v>
      </c>
      <c r="AJ6" s="0" t="s">
        <v>121</v>
      </c>
      <c r="AK6" s="11" t="n">
        <v>46532</v>
      </c>
      <c r="AL6" s="8" t="s">
        <f>=-Портфель!J14</f>
      </c>
      <c r="AM6" s="0" t="s">
        <v>122</v>
      </c>
      <c r="AN6" s="11" t="n">
        <v>46182</v>
      </c>
      <c r="AO6" s="6" t="n">
        <v>377.86</v>
      </c>
      <c r="AP6" s="0" t="s">
        <v>121</v>
      </c>
      <c r="AQ6" s="11" t="n">
        <v>46590</v>
      </c>
      <c r="AR6" s="8" t="s">
        <f>=-Портфель!J16</f>
      </c>
      <c r="AS6" s="0" t="s">
        <v>122</v>
      </c>
      <c r="AT6" s="11" t="n">
        <v>46218</v>
      </c>
      <c r="AU6" s="6" t="n">
        <v>440.31</v>
      </c>
      <c r="AV6" s="0" t="s">
        <v>121</v>
      </c>
      <c r="AW6" s="11" t="n">
        <v>46218</v>
      </c>
      <c r="AX6" s="6" t="n">
        <v>501.05</v>
      </c>
      <c r="AY6" s="0" t="s">
        <v>121</v>
      </c>
      <c r="AZ6" s="11" t="n">
        <v>46218</v>
      </c>
      <c r="BA6" s="6" t="n">
        <v>312.07</v>
      </c>
      <c r="BB6" s="0" t="s">
        <v>121</v>
      </c>
      <c r="BC6" s="0"/>
      <c r="BD6" s="0"/>
      <c r="BE6" s="0"/>
      <c r="BF6" s="11" t="n">
        <v>46504</v>
      </c>
      <c r="BG6" s="8" t="s">
        <f>=-Портфель!J21</f>
      </c>
      <c r="BH6" s="0" t="s">
        <v>122</v>
      </c>
      <c r="BI6" s="11" t="n">
        <v>46491</v>
      </c>
      <c r="BJ6" s="8" t="s">
        <f>=-Портфель!J22</f>
      </c>
      <c r="BK6" s="0" t="s">
        <v>122</v>
      </c>
      <c r="BL6" s="0"/>
      <c r="BM6" s="0"/>
      <c r="BN6" s="0"/>
      <c r="BO6" s="11" t="n">
        <v>46179</v>
      </c>
      <c r="BP6" s="6" t="s">
        <f>=943.7</f>
      </c>
      <c r="BQ6" s="0" t="s">
        <v>121</v>
      </c>
      <c r="BR6" s="11" t="n">
        <v>46181</v>
      </c>
      <c r="BS6" s="6" t="s">
        <f>=902.55</f>
      </c>
      <c r="BT6" s="0" t="s">
        <v>121</v>
      </c>
    </row>
    <row collapsed="false" customFormat="false" customHeight="false" hidden="false" ht="12.1" outlineLevel="0" r="7">
      <c r="A7" s="11" t="n">
        <v>46146</v>
      </c>
      <c r="B7" s="6" t="n">
        <v>734.76</v>
      </c>
      <c r="C7" s="0" t="s">
        <v>121</v>
      </c>
      <c r="D7" s="11" t="n">
        <v>46251</v>
      </c>
      <c r="E7" s="6" t="n">
        <v>1160.21</v>
      </c>
      <c r="F7" s="0" t="s">
        <v>121</v>
      </c>
      <c r="G7" s="11" t="n">
        <v>46218</v>
      </c>
      <c r="H7" s="6" t="n">
        <v>896.33</v>
      </c>
      <c r="I7" s="0" t="s">
        <v>121</v>
      </c>
      <c r="J7" s="11" t="n">
        <v>46246</v>
      </c>
      <c r="K7" s="6" t="n">
        <v>1076.35</v>
      </c>
      <c r="L7" s="0" t="s">
        <v>121</v>
      </c>
      <c r="M7" s="11" t="n">
        <v>46202</v>
      </c>
      <c r="N7" s="6" t="n">
        <v>607.02</v>
      </c>
      <c r="O7" s="0" t="s">
        <v>121</v>
      </c>
      <c r="P7" s="11" t="n">
        <v>46179</v>
      </c>
      <c r="Q7" s="6" t="n">
        <v>304.27</v>
      </c>
      <c r="R7" s="0" t="s">
        <v>121</v>
      </c>
      <c r="S7" s="11" t="n">
        <v>46251</v>
      </c>
      <c r="T7" s="6" t="n">
        <v>913.44</v>
      </c>
      <c r="U7" s="0" t="s">
        <v>121</v>
      </c>
      <c r="V7" s="11" t="n">
        <v>46202</v>
      </c>
      <c r="W7" s="6" t="n">
        <v>582.61</v>
      </c>
      <c r="X7" s="0" t="s">
        <v>121</v>
      </c>
      <c r="Y7" s="11" t="n">
        <v>46181</v>
      </c>
      <c r="Z7" s="6" t="n">
        <v>441.21</v>
      </c>
      <c r="AA7" s="0" t="s">
        <v>121</v>
      </c>
      <c r="AB7" s="0"/>
      <c r="AC7" s="10" t="s">
        <f>=XIRR(AC2:AC6,AB2:AB6)</f>
      </c>
      <c r="AD7" s="0"/>
      <c r="AE7" s="11" t="n">
        <v>46211</v>
      </c>
      <c r="AF7" s="6" t="n">
        <v>718.7</v>
      </c>
      <c r="AG7" s="0" t="s">
        <v>121</v>
      </c>
      <c r="AH7" s="11" t="n">
        <v>46497</v>
      </c>
      <c r="AI7" s="8" t="s">
        <f>=-Портфель!J13</f>
      </c>
      <c r="AJ7" s="0" t="s">
        <v>122</v>
      </c>
      <c r="AK7" s="0"/>
      <c r="AL7" s="10" t="s">
        <f>=XIRR(AL2:AL6,AK2:AK6)</f>
      </c>
      <c r="AM7" s="0"/>
      <c r="AN7" s="11" t="n">
        <v>46195</v>
      </c>
      <c r="AO7" s="6" t="n">
        <v>365.66</v>
      </c>
      <c r="AP7" s="0" t="s">
        <v>121</v>
      </c>
      <c r="AQ7" s="0"/>
      <c r="AR7" s="10" t="s">
        <f>=XIRR(AR2:AR6,AQ2:AQ6)</f>
      </c>
      <c r="AS7" s="0"/>
      <c r="AT7" s="11" t="n">
        <v>46230</v>
      </c>
      <c r="AU7" s="6" t="n">
        <v>465.23</v>
      </c>
      <c r="AV7" s="0" t="s">
        <v>121</v>
      </c>
      <c r="AW7" s="11" t="n">
        <v>46230</v>
      </c>
      <c r="AX7" s="6" t="n">
        <v>202.74</v>
      </c>
      <c r="AY7" s="0" t="s">
        <v>121</v>
      </c>
      <c r="AZ7" s="11" t="n">
        <v>46230</v>
      </c>
      <c r="BA7" s="6" t="n">
        <v>336.74</v>
      </c>
      <c r="BB7" s="0" t="s">
        <v>121</v>
      </c>
      <c r="BC7" s="0"/>
      <c r="BD7" s="0"/>
      <c r="BE7" s="0"/>
      <c r="BF7" s="0"/>
      <c r="BG7" s="10" t="s">
        <f>=XIRR(BG2:BG6,BF2:BF6)</f>
      </c>
      <c r="BH7" s="0"/>
      <c r="BI7" s="0"/>
      <c r="BJ7" s="10" t="s">
        <f>=XIRR(BJ2:BJ6,BI2:BI6)</f>
      </c>
      <c r="BK7" s="0"/>
      <c r="BL7" s="0"/>
      <c r="BM7" s="0"/>
      <c r="BN7" s="0"/>
      <c r="BO7" s="11" t="n">
        <v>46543</v>
      </c>
      <c r="BP7" s="8" t="s">
        <f>=-Портфель!J25</f>
      </c>
      <c r="BQ7" s="0" t="s">
        <v>122</v>
      </c>
      <c r="BR7" s="11" t="n">
        <v>46188</v>
      </c>
      <c r="BS7" s="6" t="s">
        <f>=903.34</f>
      </c>
      <c r="BT7" s="0" t="s">
        <v>121</v>
      </c>
    </row>
    <row collapsed="false" customFormat="false" customHeight="false" hidden="false" ht="12.1" outlineLevel="0" r="8">
      <c r="A8" s="11" t="n">
        <v>46147</v>
      </c>
      <c r="B8" s="6" t="n">
        <v>490.04</v>
      </c>
      <c r="C8" s="0" t="s">
        <v>121</v>
      </c>
      <c r="D8" s="11" t="n">
        <v>46520</v>
      </c>
      <c r="E8" s="8" t="s">
        <f>=-Портфель!J3</f>
      </c>
      <c r="F8" s="0" t="s">
        <v>122</v>
      </c>
      <c r="G8" s="11" t="n">
        <v>46223</v>
      </c>
      <c r="H8" s="6" t="n">
        <v>774.34</v>
      </c>
      <c r="I8" s="0" t="s">
        <v>121</v>
      </c>
      <c r="J8" s="11" t="n">
        <v>46251</v>
      </c>
      <c r="K8" s="6" t="n">
        <v>1006.5</v>
      </c>
      <c r="L8" s="0" t="s">
        <v>121</v>
      </c>
      <c r="M8" s="11" t="n">
        <v>46230</v>
      </c>
      <c r="N8" s="6" t="n">
        <v>683.28</v>
      </c>
      <c r="O8" s="0" t="s">
        <v>121</v>
      </c>
      <c r="P8" s="11" t="n">
        <v>46179</v>
      </c>
      <c r="Q8" s="6" t="n">
        <v>228.21</v>
      </c>
      <c r="R8" s="0" t="s">
        <v>121</v>
      </c>
      <c r="S8" s="11" t="n">
        <v>46574</v>
      </c>
      <c r="T8" s="8" t="s">
        <f>=-Портфель!J8</f>
      </c>
      <c r="U8" s="0" t="s">
        <v>122</v>
      </c>
      <c r="V8" s="11" t="n">
        <v>46218</v>
      </c>
      <c r="W8" s="6" t="n">
        <v>525.37</v>
      </c>
      <c r="X8" s="0" t="s">
        <v>121</v>
      </c>
      <c r="Y8" s="11" t="n">
        <v>46182</v>
      </c>
      <c r="Z8" s="6" t="n">
        <v>434.6</v>
      </c>
      <c r="AA8" s="0" t="s">
        <v>121</v>
      </c>
      <c r="AB8" s="0"/>
      <c r="AC8" s="8" t="s">
        <f>=-SUM(AC2:AC6)</f>
      </c>
      <c r="AD8" s="0" t="s">
        <v>123</v>
      </c>
      <c r="AE8" s="11" t="n">
        <v>46218</v>
      </c>
      <c r="AF8" s="6" t="n">
        <v>232.61</v>
      </c>
      <c r="AG8" s="0" t="s">
        <v>121</v>
      </c>
      <c r="AH8" s="0"/>
      <c r="AI8" s="10" t="s">
        <f>=XIRR(AI2:AI7,AH2:AH7)</f>
      </c>
      <c r="AJ8" s="0"/>
      <c r="AK8" s="0"/>
      <c r="AL8" s="8" t="s">
        <f>=-SUM(AL2:AL6)</f>
      </c>
      <c r="AM8" s="0" t="s">
        <v>123</v>
      </c>
      <c r="AN8" s="11" t="n">
        <v>46202</v>
      </c>
      <c r="AO8" s="6" t="n">
        <v>327.18</v>
      </c>
      <c r="AP8" s="0" t="s">
        <v>121</v>
      </c>
      <c r="AQ8" s="0"/>
      <c r="AR8" s="8" t="s">
        <f>=-SUM(AR2:AR6)</f>
      </c>
      <c r="AS8" s="0" t="s">
        <v>123</v>
      </c>
      <c r="AT8" s="11" t="n">
        <v>46560</v>
      </c>
      <c r="AU8" s="8" t="s">
        <f>=-Портфель!J17</f>
      </c>
      <c r="AV8" s="0" t="s">
        <v>122</v>
      </c>
      <c r="AW8" s="11" t="n">
        <v>46544</v>
      </c>
      <c r="AX8" s="8" t="s">
        <f>=-Портфель!J18</f>
      </c>
      <c r="AY8" s="0" t="s">
        <v>122</v>
      </c>
      <c r="AZ8" s="11" t="n">
        <v>46238</v>
      </c>
      <c r="BA8" s="6" t="n">
        <v>347.49</v>
      </c>
      <c r="BB8" s="0" t="s">
        <v>121</v>
      </c>
      <c r="BC8" s="0"/>
      <c r="BD8" s="0"/>
      <c r="BE8" s="0"/>
      <c r="BF8" s="0"/>
      <c r="BG8" s="8" t="s">
        <f>=-SUM(BG2:BG6)</f>
      </c>
      <c r="BH8" s="0" t="s">
        <v>123</v>
      </c>
      <c r="BI8" s="0"/>
      <c r="BJ8" s="8" t="s">
        <f>=-SUM(BJ2:BJ6)</f>
      </c>
      <c r="BK8" s="0" t="s">
        <v>123</v>
      </c>
      <c r="BL8" s="0"/>
      <c r="BM8" s="0"/>
      <c r="BN8" s="0"/>
      <c r="BO8" s="0"/>
      <c r="BP8" s="10" t="s">
        <f>=XIRR(BP2:BP7,BO2:BO7)</f>
      </c>
      <c r="BQ8" s="0"/>
      <c r="BR8" s="11" t="n">
        <v>46195</v>
      </c>
      <c r="BS8" s="6" t="s">
        <f>=891.6</f>
      </c>
      <c r="BT8" s="0" t="s">
        <v>121</v>
      </c>
    </row>
    <row collapsed="false" customFormat="false" customHeight="false" hidden="false" ht="12.1" outlineLevel="0" r="9">
      <c r="A9" s="11" t="n">
        <v>46155</v>
      </c>
      <c r="B9" s="6" t="n">
        <v>1310.42</v>
      </c>
      <c r="C9" s="0" t="s">
        <v>121</v>
      </c>
      <c r="D9" s="0"/>
      <c r="E9" s="10" t="s">
        <f>=XIRR(E2:E8,D2:D8)</f>
      </c>
      <c r="F9" s="0"/>
      <c r="G9" s="11" t="n">
        <v>46238</v>
      </c>
      <c r="H9" s="6" t="n">
        <v>906.53</v>
      </c>
      <c r="I9" s="0" t="s">
        <v>121</v>
      </c>
      <c r="J9" s="11" t="n">
        <v>46574</v>
      </c>
      <c r="K9" s="8" t="s">
        <f>=-Портфель!J5</f>
      </c>
      <c r="L9" s="0" t="s">
        <v>122</v>
      </c>
      <c r="M9" s="11" t="n">
        <v>46238</v>
      </c>
      <c r="N9" s="6" t="n">
        <v>732.31</v>
      </c>
      <c r="O9" s="0" t="s">
        <v>121</v>
      </c>
      <c r="P9" s="11" t="n">
        <v>46181</v>
      </c>
      <c r="Q9" s="6" t="n">
        <v>-376.84</v>
      </c>
      <c r="R9" s="0" t="s">
        <v>124</v>
      </c>
      <c r="S9" s="0"/>
      <c r="T9" s="10" t="s">
        <f>=XIRR(T2:T8,S2:S8)</f>
      </c>
      <c r="U9" s="0"/>
      <c r="V9" s="11" t="n">
        <v>46230</v>
      </c>
      <c r="W9" s="6" t="n">
        <v>602.62</v>
      </c>
      <c r="X9" s="0" t="s">
        <v>121</v>
      </c>
      <c r="Y9" s="11" t="n">
        <v>46195</v>
      </c>
      <c r="Z9" s="6" t="n">
        <v>422.6</v>
      </c>
      <c r="AA9" s="0" t="s">
        <v>121</v>
      </c>
      <c r="AB9" s="0"/>
      <c r="AC9" s="0"/>
      <c r="AD9" s="0"/>
      <c r="AE9" s="11" t="n">
        <v>46230</v>
      </c>
      <c r="AF9" s="6" t="n">
        <v>232.01</v>
      </c>
      <c r="AG9" s="0" t="s">
        <v>121</v>
      </c>
      <c r="AH9" s="0"/>
      <c r="AI9" s="8" t="s">
        <f>=-SUM(AI2:AI7)</f>
      </c>
      <c r="AJ9" s="0" t="s">
        <v>123</v>
      </c>
      <c r="AK9" s="0"/>
      <c r="AL9" s="0"/>
      <c r="AM9" s="0"/>
      <c r="AN9" s="11" t="n">
        <v>46209</v>
      </c>
      <c r="AO9" s="6" t="n">
        <v>312.27</v>
      </c>
      <c r="AP9" s="0" t="s">
        <v>121</v>
      </c>
      <c r="AQ9" s="0"/>
      <c r="AR9" s="0"/>
      <c r="AS9" s="0"/>
      <c r="AT9" s="0"/>
      <c r="AU9" s="10" t="s">
        <f>=XIRR(AU2:AU8,AT2:AT8)</f>
      </c>
      <c r="AV9" s="0"/>
      <c r="AW9" s="0"/>
      <c r="AX9" s="10" t="s">
        <f>=XIRR(AX2:AX8,AW2:AW8)</f>
      </c>
      <c r="AY9" s="0"/>
      <c r="AZ9" s="11" t="n">
        <v>46251</v>
      </c>
      <c r="BA9" s="6" t="n">
        <v>311.17</v>
      </c>
      <c r="BB9" s="0" t="s">
        <v>121</v>
      </c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8" t="s">
        <f>=-SUM(BP2:BP7)</f>
      </c>
      <c r="BQ9" s="0" t="s">
        <v>123</v>
      </c>
      <c r="BR9" s="11" t="n">
        <v>46202</v>
      </c>
      <c r="BS9" s="6" t="s">
        <f>=869.89</f>
      </c>
      <c r="BT9" s="0" t="s">
        <v>121</v>
      </c>
    </row>
    <row collapsed="false" customFormat="false" customHeight="false" hidden="false" ht="12.1" outlineLevel="0" r="10">
      <c r="A10" s="11" t="n">
        <v>46179</v>
      </c>
      <c r="B10" s="6" t="n">
        <v>224.01</v>
      </c>
      <c r="C10" s="0" t="s">
        <v>121</v>
      </c>
      <c r="D10" s="0"/>
      <c r="E10" s="8" t="s">
        <f>=-SUM(E2:E8)</f>
      </c>
      <c r="F10" s="0" t="s">
        <v>123</v>
      </c>
      <c r="G10" s="11" t="n">
        <v>46504</v>
      </c>
      <c r="H10" s="8" t="s">
        <f>=-Портфель!J4</f>
      </c>
      <c r="I10" s="0" t="s">
        <v>122</v>
      </c>
      <c r="J10" s="0"/>
      <c r="K10" s="10" t="s">
        <f>=XIRR(K2:K9,J2:J9)</f>
      </c>
      <c r="L10" s="0"/>
      <c r="M10" s="11" t="n">
        <v>46511</v>
      </c>
      <c r="N10" s="8" t="s">
        <f>=-Портфель!J6</f>
      </c>
      <c r="O10" s="0" t="s">
        <v>122</v>
      </c>
      <c r="P10" s="11" t="n">
        <v>46183</v>
      </c>
      <c r="Q10" s="6" t="n">
        <v>74.29</v>
      </c>
      <c r="R10" s="0" t="s">
        <v>121</v>
      </c>
      <c r="S10" s="0"/>
      <c r="T10" s="8" t="s">
        <f>=-SUM(T2:T8)</f>
      </c>
      <c r="U10" s="0" t="s">
        <v>123</v>
      </c>
      <c r="V10" s="11" t="n">
        <v>46240</v>
      </c>
      <c r="W10" s="6" t="n">
        <v>653.46</v>
      </c>
      <c r="X10" s="0" t="s">
        <v>121</v>
      </c>
      <c r="Y10" s="11" t="n">
        <v>46202</v>
      </c>
      <c r="Z10" s="6" t="n">
        <v>385.57</v>
      </c>
      <c r="AA10" s="0" t="s">
        <v>121</v>
      </c>
      <c r="AB10" s="0"/>
      <c r="AC10" s="0"/>
      <c r="AD10" s="0"/>
      <c r="AE10" s="11" t="n">
        <v>46246</v>
      </c>
      <c r="AF10" s="6" t="n">
        <v>551.69</v>
      </c>
      <c r="AG10" s="0" t="s">
        <v>121</v>
      </c>
      <c r="AH10" s="0"/>
      <c r="AI10" s="0"/>
      <c r="AJ10" s="0"/>
      <c r="AK10" s="0"/>
      <c r="AL10" s="0"/>
      <c r="AM10" s="0"/>
      <c r="AN10" s="11" t="n">
        <v>46238</v>
      </c>
      <c r="AO10" s="6" t="n">
        <v>309.07</v>
      </c>
      <c r="AP10" s="0" t="s">
        <v>121</v>
      </c>
      <c r="AQ10" s="0"/>
      <c r="AR10" s="0"/>
      <c r="AS10" s="0"/>
      <c r="AT10" s="0"/>
      <c r="AU10" s="8" t="s">
        <f>=-SUM(AU2:AU8)</f>
      </c>
      <c r="AV10" s="0" t="s">
        <v>123</v>
      </c>
      <c r="AW10" s="0"/>
      <c r="AX10" s="8" t="s">
        <f>=-SUM(AX2:AX8)</f>
      </c>
      <c r="AY10" s="0" t="s">
        <v>123</v>
      </c>
      <c r="AZ10" s="11" t="n">
        <v>46567</v>
      </c>
      <c r="BA10" s="8" t="s">
        <f>=-Портфель!J19</f>
      </c>
      <c r="BB10" s="0" t="s">
        <v>122</v>
      </c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11" t="n">
        <v>46216</v>
      </c>
      <c r="BS10" s="6" t="s">
        <f>=859.47</f>
      </c>
      <c r="BT10" s="0" t="s">
        <v>121</v>
      </c>
    </row>
    <row collapsed="false" customFormat="false" customHeight="false" hidden="false" ht="12.1" outlineLevel="0" r="11">
      <c r="A11" s="11" t="n">
        <v>46181</v>
      </c>
      <c r="B11" s="6" t="n">
        <v>218.35</v>
      </c>
      <c r="C11" s="0" t="s">
        <v>121</v>
      </c>
      <c r="D11" s="0"/>
      <c r="E11" s="0"/>
      <c r="F11" s="0"/>
      <c r="G11" s="0"/>
      <c r="H11" s="10" t="s">
        <f>=XIRR(H2:H10,G2:G10)</f>
      </c>
      <c r="I11" s="0"/>
      <c r="J11" s="0"/>
      <c r="K11" s="8" t="s">
        <f>=-SUM(K2:K9)</f>
      </c>
      <c r="L11" s="0" t="s">
        <v>123</v>
      </c>
      <c r="M11" s="0"/>
      <c r="N11" s="10" t="s">
        <f>=XIRR(N2:N10,M2:M10)</f>
      </c>
      <c r="O11" s="0"/>
      <c r="P11" s="11" t="n">
        <v>46190</v>
      </c>
      <c r="Q11" s="6" t="n">
        <v>156.26</v>
      </c>
      <c r="R11" s="0" t="s">
        <v>121</v>
      </c>
      <c r="S11" s="0"/>
      <c r="T11" s="0"/>
      <c r="U11" s="0"/>
      <c r="V11" s="11" t="n">
        <v>46504</v>
      </c>
      <c r="W11" s="8" t="s">
        <f>=-Портфель!J9</f>
      </c>
      <c r="X11" s="0" t="s">
        <v>122</v>
      </c>
      <c r="Y11" s="11" t="n">
        <v>46219</v>
      </c>
      <c r="Z11" s="6" t="n">
        <v>692.08</v>
      </c>
      <c r="AA11" s="0" t="s">
        <v>121</v>
      </c>
      <c r="AB11" s="0"/>
      <c r="AC11" s="0"/>
      <c r="AD11" s="0"/>
      <c r="AE11" s="11" t="n">
        <v>46553</v>
      </c>
      <c r="AF11" s="8" t="s">
        <f>=-Портфель!J12</f>
      </c>
      <c r="AG11" s="0" t="s">
        <v>122</v>
      </c>
      <c r="AH11" s="0"/>
      <c r="AI11" s="0"/>
      <c r="AJ11" s="0"/>
      <c r="AK11" s="0"/>
      <c r="AL11" s="0"/>
      <c r="AM11" s="0"/>
      <c r="AN11" s="11" t="n">
        <v>46251</v>
      </c>
      <c r="AO11" s="6" t="n">
        <v>288.1</v>
      </c>
      <c r="AP11" s="0" t="s">
        <v>121</v>
      </c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10" t="s">
        <f>=XIRR(BA2:BA10,AZ2:AZ10)</f>
      </c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11" t="n">
        <v>46230</v>
      </c>
      <c r="BS11" s="6" t="s">
        <f>=881.27</f>
      </c>
      <c r="BT11" s="0" t="s">
        <v>121</v>
      </c>
    </row>
    <row collapsed="false" customFormat="false" customHeight="false" hidden="false" ht="12.1" outlineLevel="0" r="12">
      <c r="A12" s="11" t="n">
        <v>46188</v>
      </c>
      <c r="B12" s="6" t="n">
        <v>644.85</v>
      </c>
      <c r="C12" s="0" t="s">
        <v>121</v>
      </c>
      <c r="D12" s="0"/>
      <c r="E12" s="0"/>
      <c r="F12" s="0"/>
      <c r="G12" s="0"/>
      <c r="H12" s="8" t="s">
        <f>=-SUM(H2:H10)</f>
      </c>
      <c r="I12" s="0" t="s">
        <v>123</v>
      </c>
      <c r="J12" s="0"/>
      <c r="K12" s="0"/>
      <c r="L12" s="0"/>
      <c r="M12" s="0"/>
      <c r="N12" s="8" t="s">
        <f>=-SUM(N2:N10)</f>
      </c>
      <c r="O12" s="0" t="s">
        <v>123</v>
      </c>
      <c r="P12" s="11" t="n">
        <v>46195</v>
      </c>
      <c r="Q12" s="6" t="n">
        <v>145.59</v>
      </c>
      <c r="R12" s="0" t="s">
        <v>121</v>
      </c>
      <c r="S12" s="0"/>
      <c r="T12" s="0"/>
      <c r="U12" s="0"/>
      <c r="V12" s="0"/>
      <c r="W12" s="10" t="s">
        <f>=XIRR(W2:W11,V2:V11)</f>
      </c>
      <c r="X12" s="0"/>
      <c r="Y12" s="11" t="n">
        <v>46220</v>
      </c>
      <c r="Z12" s="6" t="n">
        <v>-598.7</v>
      </c>
      <c r="AA12" s="0" t="s">
        <v>105</v>
      </c>
      <c r="AB12" s="0"/>
      <c r="AC12" s="0"/>
      <c r="AD12" s="0"/>
      <c r="AE12" s="0"/>
      <c r="AF12" s="10" t="s">
        <f>=XIRR(AF2:AF11,AE2:AE11)</f>
      </c>
      <c r="AG12" s="0"/>
      <c r="AH12" s="0"/>
      <c r="AI12" s="0"/>
      <c r="AJ12" s="0"/>
      <c r="AK12" s="0"/>
      <c r="AL12" s="0"/>
      <c r="AM12" s="0"/>
      <c r="AN12" s="11" t="n">
        <v>46511</v>
      </c>
      <c r="AO12" s="8" t="s">
        <f>=-Портфель!J15</f>
      </c>
      <c r="AP12" s="0" t="s">
        <v>122</v>
      </c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8" t="s">
        <f>=-SUM(BA2:BA10)</f>
      </c>
      <c r="BB12" s="0" t="s">
        <v>123</v>
      </c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11" t="n">
        <v>46237</v>
      </c>
      <c r="BS12" s="6" t="s">
        <f>=886.89</f>
      </c>
      <c r="BT12" s="0" t="s">
        <v>121</v>
      </c>
    </row>
    <row collapsed="false" customFormat="false" customHeight="false" hidden="false" ht="12.1" outlineLevel="0" r="13">
      <c r="A13" s="11" t="n">
        <v>46190</v>
      </c>
      <c r="B13" s="6" t="n">
        <v>212.1</v>
      </c>
      <c r="C13" s="0" t="s">
        <v>121</v>
      </c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11" t="n">
        <v>46195</v>
      </c>
      <c r="Q13" s="6" t="n">
        <v>72.8</v>
      </c>
      <c r="R13" s="0" t="s">
        <v>121</v>
      </c>
      <c r="S13" s="0"/>
      <c r="T13" s="0"/>
      <c r="U13" s="0"/>
      <c r="V13" s="0"/>
      <c r="W13" s="8" t="s">
        <f>=-SUM(W2:W11)</f>
      </c>
      <c r="X13" s="0" t="s">
        <v>123</v>
      </c>
      <c r="Y13" s="11" t="n">
        <v>46223</v>
      </c>
      <c r="Z13" s="6" t="n">
        <v>293.91</v>
      </c>
      <c r="AA13" s="0" t="s">
        <v>121</v>
      </c>
      <c r="AB13" s="0"/>
      <c r="AC13" s="0"/>
      <c r="AD13" s="0"/>
      <c r="AE13" s="0"/>
      <c r="AF13" s="8" t="s">
        <f>=-SUM(AF2:AF11)</f>
      </c>
      <c r="AG13" s="0" t="s">
        <v>123</v>
      </c>
      <c r="AH13" s="0"/>
      <c r="AI13" s="0"/>
      <c r="AJ13" s="0"/>
      <c r="AK13" s="0"/>
      <c r="AL13" s="0"/>
      <c r="AM13" s="0"/>
      <c r="AN13" s="0"/>
      <c r="AO13" s="10" t="s">
        <f>=XIRR(AO2:AO12,AN2:AN12)</f>
      </c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11" t="n">
        <v>46246</v>
      </c>
      <c r="BS13" s="6" t="s">
        <f>=894.36</f>
      </c>
      <c r="BT13" s="0" t="s">
        <v>121</v>
      </c>
    </row>
    <row collapsed="false" customFormat="false" customHeight="false" hidden="false" ht="12.1" outlineLevel="0" r="14">
      <c r="A14" s="11" t="n">
        <v>46195</v>
      </c>
      <c r="B14" s="6" t="n">
        <v>404.78</v>
      </c>
      <c r="C14" s="0" t="s">
        <v>121</v>
      </c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11" t="n">
        <v>46195</v>
      </c>
      <c r="Q14" s="6" t="n">
        <v>145.59</v>
      </c>
      <c r="R14" s="0" t="s">
        <v>121</v>
      </c>
      <c r="S14" s="0"/>
      <c r="T14" s="0"/>
      <c r="U14" s="0"/>
      <c r="V14" s="0"/>
      <c r="W14" s="0"/>
      <c r="X14" s="0"/>
      <c r="Y14" s="11" t="n">
        <v>46234</v>
      </c>
      <c r="Z14" s="6" t="n">
        <v>334.03</v>
      </c>
      <c r="AA14" s="0" t="s">
        <v>121</v>
      </c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8" t="s">
        <f>=-SUM(AO2:AO12)</f>
      </c>
      <c r="AP14" s="0" t="s">
        <v>123</v>
      </c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11" t="n">
        <v>46251</v>
      </c>
      <c r="BS14" s="6" t="s">
        <f>=877.47</f>
      </c>
      <c r="BT14" s="0" t="s">
        <v>121</v>
      </c>
    </row>
    <row collapsed="false" customFormat="false" customHeight="false" hidden="false" ht="12.1" outlineLevel="0" r="15">
      <c r="A15" s="11" t="n">
        <v>46202</v>
      </c>
      <c r="B15" s="6" t="n">
        <v>542.18</v>
      </c>
      <c r="C15" s="0" t="s">
        <v>121</v>
      </c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11" t="n">
        <v>46198</v>
      </c>
      <c r="Q15" s="6" t="n">
        <v>71.13</v>
      </c>
      <c r="R15" s="0" t="s">
        <v>121</v>
      </c>
      <c r="S15" s="0"/>
      <c r="T15" s="0"/>
      <c r="U15" s="0"/>
      <c r="V15" s="0"/>
      <c r="W15" s="0"/>
      <c r="X15" s="0"/>
      <c r="Y15" s="11" t="n">
        <v>46238</v>
      </c>
      <c r="Z15" s="6" t="n">
        <v>345.84</v>
      </c>
      <c r="AA15" s="0" t="s">
        <v>121</v>
      </c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11" t="n">
        <v>46505</v>
      </c>
      <c r="BS15" s="8" t="s">
        <f>=-Портфель!J26</f>
      </c>
      <c r="BT15" s="0" t="s">
        <v>122</v>
      </c>
    </row>
    <row collapsed="false" customFormat="false" customHeight="false" hidden="false" ht="12.1" outlineLevel="0" r="16">
      <c r="A16" s="11" t="n">
        <v>46209</v>
      </c>
      <c r="B16" s="6" t="n">
        <v>174.37</v>
      </c>
      <c r="C16" s="0" t="s">
        <v>121</v>
      </c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11" t="n">
        <v>46202</v>
      </c>
      <c r="Q16" s="6" t="n">
        <v>290.58</v>
      </c>
      <c r="R16" s="0" t="s">
        <v>121</v>
      </c>
      <c r="S16" s="0"/>
      <c r="T16" s="0"/>
      <c r="U16" s="0"/>
      <c r="V16" s="0"/>
      <c r="W16" s="0"/>
      <c r="X16" s="0"/>
      <c r="Y16" s="11" t="n">
        <v>46490</v>
      </c>
      <c r="Z16" s="8" t="s">
        <f>=-Портфель!J10</f>
      </c>
      <c r="AA16" s="0" t="s">
        <v>122</v>
      </c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10" t="s">
        <f>=XIRR(BS2:BS15,BR2:BR15)</f>
      </c>
      <c r="BT16" s="0"/>
    </row>
    <row collapsed="false" customFormat="false" customHeight="false" hidden="false" ht="12.1" outlineLevel="0" r="17">
      <c r="A17" s="11" t="n">
        <v>46223</v>
      </c>
      <c r="B17" s="6" t="n">
        <v>329.73</v>
      </c>
      <c r="C17" s="0" t="s">
        <v>121</v>
      </c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11" t="n">
        <v>46209</v>
      </c>
      <c r="Q17" s="6" t="n">
        <v>3059.5</v>
      </c>
      <c r="R17" s="0" t="s">
        <v>121</v>
      </c>
      <c r="S17" s="0"/>
      <c r="T17" s="0"/>
      <c r="U17" s="0"/>
      <c r="V17" s="0"/>
      <c r="W17" s="0"/>
      <c r="X17" s="0"/>
      <c r="Y17" s="0"/>
      <c r="Z17" s="10" t="s">
        <f>=XIRR(Z2:Z16,Y2:Y16)</f>
      </c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8" t="s">
        <f>=-SUM(BS2:BS15)</f>
      </c>
      <c r="BT17" s="0" t="s">
        <v>123</v>
      </c>
    </row>
    <row collapsed="false" customFormat="false" customHeight="false" hidden="false" ht="12.1" outlineLevel="0" r="18">
      <c r="A18" s="11" t="n">
        <v>46490</v>
      </c>
      <c r="B18" s="8" t="s">
        <f>=-Портфель!J2</f>
      </c>
      <c r="C18" s="0" t="s">
        <v>122</v>
      </c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11" t="n">
        <v>46211</v>
      </c>
      <c r="Q18" s="6" t="n">
        <v>129.3</v>
      </c>
      <c r="R18" s="0" t="s">
        <v>121</v>
      </c>
      <c r="S18" s="0"/>
      <c r="T18" s="0"/>
      <c r="U18" s="0"/>
      <c r="V18" s="0"/>
      <c r="W18" s="0"/>
      <c r="X18" s="0"/>
      <c r="Y18" s="0"/>
      <c r="Z18" s="8" t="s">
        <f>=-SUM(Z2:Z16)</f>
      </c>
      <c r="AA18" s="0" t="s">
        <v>123</v>
      </c>
    </row>
    <row collapsed="false" customFormat="false" customHeight="false" hidden="false" ht="12.1" outlineLevel="0" r="19">
      <c r="A19" s="0"/>
      <c r="B19" s="10" t="s">
        <f>=XIRR(B2:B18,A2:A18)</f>
      </c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11" t="n">
        <v>46216</v>
      </c>
      <c r="Q19" s="6" t="n">
        <v>65.5</v>
      </c>
      <c r="R19" s="0" t="s">
        <v>121</v>
      </c>
    </row>
    <row collapsed="false" customFormat="false" customHeight="false" hidden="false" ht="12.1" outlineLevel="0" r="20">
      <c r="A20" s="0"/>
      <c r="B20" s="8" t="s">
        <f>=-SUM(B2:B18)</f>
      </c>
      <c r="C20" s="0" t="s">
        <v>123</v>
      </c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11" t="n">
        <v>46218</v>
      </c>
      <c r="Q20" s="6" t="n">
        <v>432.59</v>
      </c>
      <c r="R20" s="0" t="s">
        <v>121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11" t="n">
        <v>46219</v>
      </c>
      <c r="Q21" s="6" t="n">
        <v>120.28</v>
      </c>
      <c r="R21" s="0" t="s">
        <v>121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11" t="n">
        <v>46223</v>
      </c>
      <c r="Q22" s="6" t="n">
        <v>-709.64</v>
      </c>
      <c r="R22" s="0" t="s">
        <v>106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11" t="n">
        <v>46223</v>
      </c>
      <c r="Q23" s="6" t="n">
        <v>753.38</v>
      </c>
      <c r="R23" s="0" t="s">
        <v>121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11" t="n">
        <v>46225</v>
      </c>
      <c r="Q24" s="6" t="n">
        <v>58.05</v>
      </c>
      <c r="R24" s="0" t="s">
        <v>121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11" t="n">
        <v>46230</v>
      </c>
      <c r="Q25" s="6" t="n">
        <v>175.95</v>
      </c>
      <c r="R25" s="0" t="s">
        <v>121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11" t="n">
        <v>46233</v>
      </c>
      <c r="Q26" s="6" t="n">
        <v>57.04</v>
      </c>
      <c r="R26" s="0" t="s">
        <v>121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11" t="n">
        <v>46240</v>
      </c>
      <c r="Q27" s="6" t="n">
        <v>55.99</v>
      </c>
      <c r="R27" s="0" t="s">
        <v>121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11" t="n">
        <v>46246</v>
      </c>
      <c r="Q28" s="6" t="n">
        <v>114.03</v>
      </c>
      <c r="R28" s="0" t="s">
        <v>121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11" t="n">
        <v>46251</v>
      </c>
      <c r="Q29" s="6" t="n">
        <v>105.5</v>
      </c>
      <c r="R29" s="0" t="s">
        <v>121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11" t="n">
        <v>46507</v>
      </c>
      <c r="Q30" s="8" t="s">
        <f>=-Портфель!J7</f>
      </c>
      <c r="R30" s="0" t="s">
        <v>122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10" t="s">
        <f>=XIRR(Q2:Q30,P2:P30)</f>
      </c>
      <c r="R31" s="0"/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8" t="s">
        <f>=-SUM(Q2:Q30)</f>
      </c>
      <c r="R32" s="0" t="s">
        <v>123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T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125</v>
      </c>
      <c r="C1" s="0"/>
      <c r="D1" s="0"/>
      <c r="E1" s="3" t="s">
        <v>126</v>
      </c>
      <c r="F1" s="0"/>
      <c r="G1" s="0"/>
      <c r="H1" s="3" t="s">
        <v>127</v>
      </c>
      <c r="I1" s="0"/>
      <c r="J1" s="0"/>
      <c r="K1" s="3" t="s">
        <v>128</v>
      </c>
      <c r="L1" s="0"/>
      <c r="M1" s="0"/>
      <c r="N1" s="3" t="s">
        <v>129</v>
      </c>
      <c r="O1" s="0"/>
      <c r="P1" s="0"/>
      <c r="Q1" s="3" t="s">
        <v>130</v>
      </c>
      <c r="R1" s="0"/>
      <c r="S1" s="0"/>
      <c r="T1" s="3" t="s">
        <v>131</v>
      </c>
      <c r="U1" s="0"/>
      <c r="V1" s="0"/>
      <c r="W1" s="3" t="s">
        <v>132</v>
      </c>
      <c r="X1" s="0"/>
      <c r="Y1" s="0"/>
      <c r="Z1" s="3" t="s">
        <v>133</v>
      </c>
      <c r="AA1" s="0"/>
      <c r="AB1" s="0"/>
      <c r="AC1" s="3" t="s">
        <v>134</v>
      </c>
      <c r="AD1" s="0"/>
      <c r="AE1" s="0"/>
      <c r="AF1" s="3" t="s">
        <v>135</v>
      </c>
      <c r="AG1" s="0"/>
      <c r="AH1" s="0"/>
      <c r="AI1" s="3" t="s">
        <v>136</v>
      </c>
      <c r="AJ1" s="0"/>
      <c r="AK1" s="0"/>
      <c r="AL1" s="3" t="s">
        <v>137</v>
      </c>
      <c r="AM1" s="0"/>
      <c r="AN1" s="0"/>
      <c r="AO1" s="3" t="s">
        <v>138</v>
      </c>
      <c r="AP1" s="0"/>
      <c r="AQ1" s="0"/>
      <c r="AR1" s="3" t="s">
        <v>139</v>
      </c>
      <c r="AS1" s="0"/>
      <c r="AT1" s="0"/>
      <c r="AU1" s="3" t="s">
        <v>140</v>
      </c>
      <c r="AV1" s="0"/>
      <c r="AW1" s="0"/>
      <c r="AX1" s="3" t="s">
        <v>141</v>
      </c>
      <c r="AY1" s="0"/>
      <c r="AZ1" s="0"/>
      <c r="BA1" s="3" t="s">
        <v>142</v>
      </c>
      <c r="BB1" s="0"/>
      <c r="BC1" s="0"/>
      <c r="BD1" s="3" t="s">
        <v>143</v>
      </c>
      <c r="BE1" s="0"/>
      <c r="BF1" s="0"/>
      <c r="BG1" s="3" t="s">
        <v>144</v>
      </c>
      <c r="BH1" s="0"/>
      <c r="BI1" s="0"/>
      <c r="BJ1" s="3" t="s">
        <v>145</v>
      </c>
      <c r="BK1" s="0"/>
      <c r="BL1" s="0"/>
      <c r="BM1" s="3" t="s">
        <v>146</v>
      </c>
      <c r="BN1" s="0"/>
      <c r="BO1" s="0"/>
      <c r="BP1" s="3" t="s">
        <v>147</v>
      </c>
      <c r="BQ1" s="0"/>
      <c r="BR1" s="0"/>
      <c r="BS1" s="3" t="s">
        <v>148</v>
      </c>
      <c r="BT1" s="0"/>
    </row>
    <row collapsed="false" customFormat="false" customHeight="false" hidden="false" ht="12.1" outlineLevel="0" r="2">
      <c r="A2" s="11" t="n">
        <v>46125</v>
      </c>
      <c r="B2" s="6" t="n">
        <v>30</v>
      </c>
      <c r="C2" s="6" t="n">
        <v>797.21</v>
      </c>
      <c r="D2" s="11" t="n">
        <v>46155</v>
      </c>
      <c r="E2" s="6" t="n">
        <v>10</v>
      </c>
      <c r="F2" s="6" t="n">
        <v>1328.13</v>
      </c>
      <c r="G2" s="11" t="n">
        <v>46139</v>
      </c>
      <c r="H2" s="6" t="n">
        <v>100</v>
      </c>
      <c r="I2" s="6" t="n">
        <v>1189.03</v>
      </c>
      <c r="J2" s="11" t="n">
        <v>46209</v>
      </c>
      <c r="K2" s="6" t="n">
        <v>1</v>
      </c>
      <c r="L2" s="6" t="n">
        <v>1243.87</v>
      </c>
      <c r="M2" s="11" t="n">
        <v>46146</v>
      </c>
      <c r="N2" s="6" t="n">
        <v>10</v>
      </c>
      <c r="O2" s="6" t="n">
        <v>854</v>
      </c>
      <c r="P2" s="11" t="n">
        <v>46167</v>
      </c>
      <c r="Q2" s="6" t="n">
        <v>1</v>
      </c>
      <c r="R2" s="6" t="n">
        <v>86.92</v>
      </c>
      <c r="S2" s="11" t="n">
        <v>46209</v>
      </c>
      <c r="T2" s="6" t="n">
        <v>1</v>
      </c>
      <c r="U2" s="6" t="n">
        <v>922.25</v>
      </c>
      <c r="V2" s="11" t="n">
        <v>46139</v>
      </c>
      <c r="W2" s="6" t="n">
        <v>1</v>
      </c>
      <c r="X2" s="6" t="n">
        <v>793.15</v>
      </c>
      <c r="Y2" s="11" t="n">
        <v>46125</v>
      </c>
      <c r="Z2" s="6" t="n">
        <v>30</v>
      </c>
      <c r="AA2" s="6" t="n">
        <v>1434.7</v>
      </c>
      <c r="AB2" s="11" t="n">
        <v>46209</v>
      </c>
      <c r="AC2" s="6" t="n">
        <v>1000</v>
      </c>
      <c r="AD2" s="6" t="n">
        <v>982.19</v>
      </c>
      <c r="AE2" s="11" t="n">
        <v>46188</v>
      </c>
      <c r="AF2" s="6" t="n">
        <v>20</v>
      </c>
      <c r="AG2" s="6" t="n">
        <v>672.17</v>
      </c>
      <c r="AH2" s="11" t="n">
        <v>46132</v>
      </c>
      <c r="AI2" s="6" t="n">
        <v>1</v>
      </c>
      <c r="AJ2" s="6" t="n">
        <v>1307.91</v>
      </c>
      <c r="AK2" s="11" t="n">
        <v>46167</v>
      </c>
      <c r="AL2" s="6" t="n">
        <v>100</v>
      </c>
      <c r="AM2" s="6" t="n">
        <v>1194.34</v>
      </c>
      <c r="AN2" s="11" t="n">
        <v>46146</v>
      </c>
      <c r="AO2" s="6" t="n">
        <v>1</v>
      </c>
      <c r="AP2" s="6" t="n">
        <v>402.38</v>
      </c>
      <c r="AQ2" s="11" t="n">
        <v>46225</v>
      </c>
      <c r="AR2" s="6" t="n">
        <v>1</v>
      </c>
      <c r="AS2" s="6" t="n">
        <v>263.88</v>
      </c>
      <c r="AT2" s="11" t="n">
        <v>46195</v>
      </c>
      <c r="AU2" s="6" t="n">
        <v>1</v>
      </c>
      <c r="AV2" s="6" t="n">
        <v>492.34</v>
      </c>
      <c r="AW2" s="11" t="n">
        <v>46179</v>
      </c>
      <c r="AX2" s="6" t="n">
        <v>30</v>
      </c>
      <c r="AY2" s="6" t="n">
        <v>745.12</v>
      </c>
      <c r="AZ2" s="11" t="n">
        <v>46202</v>
      </c>
      <c r="BA2" s="6" t="n">
        <v>1</v>
      </c>
      <c r="BB2" s="6" t="n">
        <v>319.87</v>
      </c>
      <c r="BC2" s="11" t="n">
        <v>46225</v>
      </c>
      <c r="BD2" s="6" t="n">
        <v>10</v>
      </c>
      <c r="BE2" s="6" t="n">
        <v>1744.22</v>
      </c>
      <c r="BF2" s="11" t="n">
        <v>46139</v>
      </c>
      <c r="BG2" s="6" t="n">
        <v>1</v>
      </c>
      <c r="BH2" s="6" t="n">
        <v>415.49</v>
      </c>
      <c r="BI2" s="11" t="n">
        <v>46126</v>
      </c>
      <c r="BJ2" s="6" t="n">
        <v>10</v>
      </c>
      <c r="BK2" s="6" t="n">
        <v>413.09</v>
      </c>
      <c r="BL2" s="11" t="n">
        <v>46230</v>
      </c>
      <c r="BM2" s="6" t="n">
        <v>1</v>
      </c>
      <c r="BN2" s="6" t="n">
        <v>419.54</v>
      </c>
      <c r="BO2" s="11" t="n">
        <v>46178</v>
      </c>
      <c r="BP2" s="6" t="n">
        <v>1</v>
      </c>
      <c r="BQ2" s="6" t="n">
        <v>942.71</v>
      </c>
      <c r="BR2" s="11" t="n">
        <v>46140</v>
      </c>
      <c r="BS2" s="6" t="n">
        <v>1</v>
      </c>
      <c r="BT2" s="6" t="n">
        <v>894.67</v>
      </c>
    </row>
    <row collapsed="false" customFormat="false" customHeight="false" hidden="false" ht="12.1" outlineLevel="0" r="3">
      <c r="A3" s="11" t="n">
        <v>46125</v>
      </c>
      <c r="B3" s="6" t="n">
        <v>20</v>
      </c>
      <c r="C3" s="6" t="n">
        <v>529.87</v>
      </c>
      <c r="D3" s="11" t="n">
        <v>46160</v>
      </c>
      <c r="E3" s="6" t="n">
        <v>10</v>
      </c>
      <c r="F3" s="6" t="n">
        <v>1291.7</v>
      </c>
      <c r="G3" s="11" t="n">
        <v>46146</v>
      </c>
      <c r="H3" s="6" t="n">
        <v>100</v>
      </c>
      <c r="I3" s="6" t="n">
        <v>1112.28</v>
      </c>
      <c r="J3" s="11" t="n">
        <v>46216</v>
      </c>
      <c r="K3" s="6" t="n">
        <v>1</v>
      </c>
      <c r="L3" s="6" t="n">
        <v>1254.88</v>
      </c>
      <c r="M3" s="11" t="n">
        <v>46167</v>
      </c>
      <c r="N3" s="6" t="n">
        <v>10</v>
      </c>
      <c r="O3" s="6" t="n">
        <v>824.18</v>
      </c>
      <c r="P3" s="11" t="n">
        <v>46179</v>
      </c>
      <c r="Q3" s="6" t="n">
        <v>3</v>
      </c>
      <c r="R3" s="6" t="n">
        <v>228.21</v>
      </c>
      <c r="S3" s="11" t="n">
        <v>46216</v>
      </c>
      <c r="T3" s="6" t="n">
        <v>1</v>
      </c>
      <c r="U3" s="6" t="n">
        <v>952.87</v>
      </c>
      <c r="V3" s="11" t="n">
        <v>46146</v>
      </c>
      <c r="W3" s="6" t="n">
        <v>1</v>
      </c>
      <c r="X3" s="6" t="n">
        <v>750.53</v>
      </c>
      <c r="Y3" s="11" t="n">
        <v>46139</v>
      </c>
      <c r="Z3" s="6" t="n">
        <v>10</v>
      </c>
      <c r="AA3" s="6" t="n">
        <v>488.74</v>
      </c>
      <c r="AB3" s="11" t="n">
        <v>46216</v>
      </c>
      <c r="AC3" s="6" t="n">
        <v>1000</v>
      </c>
      <c r="AD3" s="6" t="n">
        <v>894.63</v>
      </c>
      <c r="AE3" s="11" t="n">
        <v>46190</v>
      </c>
      <c r="AF3" s="6" t="n">
        <v>10</v>
      </c>
      <c r="AG3" s="6" t="n">
        <v>336.54</v>
      </c>
      <c r="AH3" s="11" t="n">
        <v>46179</v>
      </c>
      <c r="AI3" s="6" t="n">
        <v>1</v>
      </c>
      <c r="AJ3" s="6" t="n">
        <v>1211.85</v>
      </c>
      <c r="AK3" s="11" t="n">
        <v>46216</v>
      </c>
      <c r="AL3" s="6" t="n">
        <v>100</v>
      </c>
      <c r="AM3" s="6" t="n">
        <v>998.2</v>
      </c>
      <c r="AN3" s="11" t="n">
        <v>46160</v>
      </c>
      <c r="AO3" s="6" t="n">
        <v>1</v>
      </c>
      <c r="AP3" s="6" t="n">
        <v>398.83</v>
      </c>
      <c r="AQ3" s="11" t="n">
        <v>46225</v>
      </c>
      <c r="AR3" s="6" t="n">
        <v>7</v>
      </c>
      <c r="AS3" s="6" t="n">
        <v>1850.69</v>
      </c>
      <c r="AT3" s="11" t="n">
        <v>46195</v>
      </c>
      <c r="AU3" s="6" t="n">
        <v>1</v>
      </c>
      <c r="AV3" s="6" t="n">
        <v>486.44</v>
      </c>
      <c r="AW3" s="11" t="n">
        <v>46181</v>
      </c>
      <c r="AX3" s="6" t="n">
        <v>30</v>
      </c>
      <c r="AY3" s="6" t="n">
        <v>734.31</v>
      </c>
      <c r="AZ3" s="11" t="n">
        <v>46209</v>
      </c>
      <c r="BA3" s="6" t="n">
        <v>1</v>
      </c>
      <c r="BB3" s="6" t="n">
        <v>308.57</v>
      </c>
      <c r="BC3" s="0"/>
      <c r="BD3" s="5" t="s">
        <f>=SUM(BE2:BE2)/SUM(BD2:BD2)</f>
      </c>
      <c r="BE3" s="0" t="s">
        <v>11</v>
      </c>
      <c r="BF3" s="11" t="n">
        <v>46160</v>
      </c>
      <c r="BG3" s="6" t="n">
        <v>1</v>
      </c>
      <c r="BH3" s="6" t="n">
        <v>397.28</v>
      </c>
      <c r="BI3" s="11" t="n">
        <v>46160</v>
      </c>
      <c r="BJ3" s="6" t="n">
        <v>10</v>
      </c>
      <c r="BK3" s="6" t="n">
        <v>395.28</v>
      </c>
      <c r="BL3" s="0"/>
      <c r="BM3" s="5" t="s">
        <f>=SUM(BN2:BN2)/SUM(BM2:BM2)</f>
      </c>
      <c r="BN3" s="0" t="s">
        <v>11</v>
      </c>
      <c r="BO3" s="11" t="n">
        <v>46178</v>
      </c>
      <c r="BP3" s="6" t="n">
        <v>5</v>
      </c>
      <c r="BQ3" s="6" t="n">
        <v>4713.54</v>
      </c>
      <c r="BR3" s="11" t="n">
        <v>46160</v>
      </c>
      <c r="BS3" s="6" t="n">
        <v>1</v>
      </c>
      <c r="BT3" s="6" t="n">
        <v>901.1</v>
      </c>
    </row>
    <row collapsed="false" customFormat="false" customHeight="false" hidden="false" ht="12.1" outlineLevel="0" r="4">
      <c r="A4" s="11" t="n">
        <v>46133</v>
      </c>
      <c r="B4" s="6" t="n">
        <v>20</v>
      </c>
      <c r="C4" s="6" t="n">
        <v>536.28</v>
      </c>
      <c r="D4" s="11" t="n">
        <v>46181</v>
      </c>
      <c r="E4" s="6" t="n">
        <v>10</v>
      </c>
      <c r="F4" s="6" t="n">
        <v>1295.51</v>
      </c>
      <c r="G4" s="11" t="n">
        <v>46155</v>
      </c>
      <c r="H4" s="6" t="n">
        <v>100</v>
      </c>
      <c r="I4" s="6" t="n">
        <v>1123.39</v>
      </c>
      <c r="J4" s="11" t="n">
        <v>46223</v>
      </c>
      <c r="K4" s="6" t="n">
        <v>1</v>
      </c>
      <c r="L4" s="6" t="n">
        <v>1025.52</v>
      </c>
      <c r="M4" s="11" t="n">
        <v>46188</v>
      </c>
      <c r="N4" s="6" t="n">
        <v>10</v>
      </c>
      <c r="O4" s="6" t="n">
        <v>730.71</v>
      </c>
      <c r="P4" s="11" t="n">
        <v>46179</v>
      </c>
      <c r="Q4" s="6" t="n">
        <v>4</v>
      </c>
      <c r="R4" s="6" t="n">
        <v>304.27</v>
      </c>
      <c r="S4" s="11" t="n">
        <v>46230</v>
      </c>
      <c r="T4" s="6" t="n">
        <v>1</v>
      </c>
      <c r="U4" s="6" t="n">
        <v>990.69</v>
      </c>
      <c r="V4" s="11" t="n">
        <v>46167</v>
      </c>
      <c r="W4" s="6" t="n">
        <v>1</v>
      </c>
      <c r="X4" s="6" t="n">
        <v>725.91</v>
      </c>
      <c r="Y4" s="11" t="n">
        <v>46146</v>
      </c>
      <c r="Z4" s="6" t="n">
        <v>10</v>
      </c>
      <c r="AA4" s="6" t="n">
        <v>464.63</v>
      </c>
      <c r="AB4" s="11" t="n">
        <v>46218</v>
      </c>
      <c r="AC4" s="6" t="n">
        <v>1000</v>
      </c>
      <c r="AD4" s="6" t="n">
        <v>861.1</v>
      </c>
      <c r="AE4" s="11" t="n">
        <v>46195</v>
      </c>
      <c r="AF4" s="6" t="n">
        <v>20</v>
      </c>
      <c r="AG4" s="6" t="n">
        <v>614.33</v>
      </c>
      <c r="AH4" s="11" t="n">
        <v>46182</v>
      </c>
      <c r="AI4" s="6" t="n">
        <v>1</v>
      </c>
      <c r="AJ4" s="6" t="n">
        <v>1190.33</v>
      </c>
      <c r="AK4" s="11" t="n">
        <v>46246</v>
      </c>
      <c r="AL4" s="6" t="n">
        <v>100</v>
      </c>
      <c r="AM4" s="6" t="n">
        <v>1064.74</v>
      </c>
      <c r="AN4" s="11" t="n">
        <v>46167</v>
      </c>
      <c r="AO4" s="6" t="n">
        <v>1</v>
      </c>
      <c r="AP4" s="6" t="n">
        <v>381.97</v>
      </c>
      <c r="AQ4" s="11" t="n">
        <v>46227</v>
      </c>
      <c r="AR4" s="6" t="n">
        <v>1</v>
      </c>
      <c r="AS4" s="6" t="n">
        <v>266.4</v>
      </c>
      <c r="AT4" s="11" t="n">
        <v>46209</v>
      </c>
      <c r="AU4" s="6" t="n">
        <v>1</v>
      </c>
      <c r="AV4" s="6" t="n">
        <v>431.8</v>
      </c>
      <c r="AW4" s="11" t="n">
        <v>46195</v>
      </c>
      <c r="AX4" s="6" t="n">
        <v>10</v>
      </c>
      <c r="AY4" s="6" t="n">
        <v>233.76</v>
      </c>
      <c r="AZ4" s="11" t="n">
        <v>46209</v>
      </c>
      <c r="BA4" s="6" t="n">
        <v>1</v>
      </c>
      <c r="BB4" s="6" t="n">
        <v>308.12</v>
      </c>
      <c r="BC4" s="0"/>
      <c r="BD4" s="6" t="n">
        <v>182.3</v>
      </c>
      <c r="BE4" s="0" t="s">
        <v>149</v>
      </c>
      <c r="BF4" s="11" t="n">
        <v>46202</v>
      </c>
      <c r="BG4" s="6" t="n">
        <v>1</v>
      </c>
      <c r="BH4" s="6" t="n">
        <v>355.45</v>
      </c>
      <c r="BI4" s="11" t="n">
        <v>46167</v>
      </c>
      <c r="BJ4" s="6" t="n">
        <v>10</v>
      </c>
      <c r="BK4" s="6" t="n">
        <v>409.64</v>
      </c>
      <c r="BL4" s="0"/>
      <c r="BM4" s="6" t="n">
        <v>472.05</v>
      </c>
      <c r="BN4" s="0" t="s">
        <v>149</v>
      </c>
      <c r="BO4" s="11" t="n">
        <v>46178</v>
      </c>
      <c r="BP4" s="6" t="n">
        <v>1</v>
      </c>
      <c r="BQ4" s="6" t="n">
        <v>942.71</v>
      </c>
      <c r="BR4" s="11" t="n">
        <v>46167</v>
      </c>
      <c r="BS4" s="6" t="n">
        <v>1</v>
      </c>
      <c r="BT4" s="6" t="n">
        <v>902.96</v>
      </c>
    </row>
    <row collapsed="false" customFormat="false" customHeight="false" hidden="false" ht="12.1" outlineLevel="0" r="5">
      <c r="A5" s="11" t="n">
        <v>46139</v>
      </c>
      <c r="B5" s="6" t="n">
        <v>30</v>
      </c>
      <c r="C5" s="6" t="n">
        <v>775.14</v>
      </c>
      <c r="D5" s="11" t="n">
        <v>46211</v>
      </c>
      <c r="E5" s="6" t="n">
        <v>10</v>
      </c>
      <c r="F5" s="6" t="n">
        <v>1102.57</v>
      </c>
      <c r="G5" s="11" t="n">
        <v>46155</v>
      </c>
      <c r="H5" s="6" t="n">
        <v>100</v>
      </c>
      <c r="I5" s="6" t="n">
        <v>1125.09</v>
      </c>
      <c r="J5" s="11" t="n">
        <v>46225</v>
      </c>
      <c r="K5" s="6" t="n">
        <v>1</v>
      </c>
      <c r="L5" s="6" t="n">
        <v>1044.93</v>
      </c>
      <c r="M5" s="11" t="n">
        <v>46191</v>
      </c>
      <c r="N5" s="6" t="n">
        <v>10</v>
      </c>
      <c r="O5" s="6" t="n">
        <v>717.5</v>
      </c>
      <c r="P5" s="11" t="n">
        <v>46179</v>
      </c>
      <c r="Q5" s="6" t="n">
        <v>3</v>
      </c>
      <c r="R5" s="6" t="n">
        <v>228.21</v>
      </c>
      <c r="S5" s="11" t="n">
        <v>46238</v>
      </c>
      <c r="T5" s="6" t="n">
        <v>1</v>
      </c>
      <c r="U5" s="6" t="n">
        <v>1017.71</v>
      </c>
      <c r="V5" s="11" t="n">
        <v>46179</v>
      </c>
      <c r="W5" s="6" t="n">
        <v>1</v>
      </c>
      <c r="X5" s="6" t="n">
        <v>678.27</v>
      </c>
      <c r="Y5" s="11" t="n">
        <v>46160</v>
      </c>
      <c r="Z5" s="6" t="n">
        <v>10</v>
      </c>
      <c r="AA5" s="6" t="n">
        <v>471.03</v>
      </c>
      <c r="AB5" s="11" t="n">
        <v>46238</v>
      </c>
      <c r="AC5" s="6" t="n">
        <v>1000</v>
      </c>
      <c r="AD5" s="6" t="n">
        <v>1092.26</v>
      </c>
      <c r="AE5" s="11" t="n">
        <v>46202</v>
      </c>
      <c r="AF5" s="6" t="n">
        <v>10</v>
      </c>
      <c r="AG5" s="6" t="n">
        <v>285.55</v>
      </c>
      <c r="AH5" s="11" t="n">
        <v>46223</v>
      </c>
      <c r="AI5" s="6" t="n">
        <v>1</v>
      </c>
      <c r="AJ5" s="6" t="n">
        <v>823.08</v>
      </c>
      <c r="AK5" s="0"/>
      <c r="AL5" s="5" t="s">
        <f>=SUM(AM2:AM4)/SUM(AL2:AL4)</f>
      </c>
      <c r="AM5" s="0" t="s">
        <v>11</v>
      </c>
      <c r="AN5" s="11" t="n">
        <v>46179</v>
      </c>
      <c r="AO5" s="6" t="n">
        <v>1</v>
      </c>
      <c r="AP5" s="6" t="n">
        <v>384.52</v>
      </c>
      <c r="AQ5" s="11" t="n">
        <v>46246</v>
      </c>
      <c r="AR5" s="6" t="n">
        <v>1</v>
      </c>
      <c r="AS5" s="6" t="n">
        <v>284.31</v>
      </c>
      <c r="AT5" s="11" t="n">
        <v>46218</v>
      </c>
      <c r="AU5" s="6" t="n">
        <v>1</v>
      </c>
      <c r="AV5" s="6" t="n">
        <v>440.31</v>
      </c>
      <c r="AW5" s="11" t="n">
        <v>46202</v>
      </c>
      <c r="AX5" s="6" t="n">
        <v>20</v>
      </c>
      <c r="AY5" s="6" t="n">
        <v>419.29</v>
      </c>
      <c r="AZ5" s="11" t="n">
        <v>46218</v>
      </c>
      <c r="BA5" s="6" t="n">
        <v>1</v>
      </c>
      <c r="BB5" s="6" t="n">
        <v>312.07</v>
      </c>
      <c r="BC5" s="0"/>
      <c r="BD5" s="6" t="n">
        <v>10</v>
      </c>
      <c r="BE5" s="0" t="s">
        <v>150</v>
      </c>
      <c r="BF5" s="11" t="n">
        <v>46251</v>
      </c>
      <c r="BG5" s="6" t="n">
        <v>1</v>
      </c>
      <c r="BH5" s="6" t="n">
        <v>347.64</v>
      </c>
      <c r="BI5" s="0"/>
      <c r="BJ5" s="5" t="s">
        <f>=SUM(BK2:BK4)/SUM(BJ2:BJ4)</f>
      </c>
      <c r="BK5" s="0" t="s">
        <v>11</v>
      </c>
      <c r="BL5" s="0"/>
      <c r="BM5" s="6" t="n">
        <v>1</v>
      </c>
      <c r="BN5" s="0" t="s">
        <v>150</v>
      </c>
      <c r="BO5" s="11" t="n">
        <v>46178</v>
      </c>
      <c r="BP5" s="6" t="n">
        <v>5</v>
      </c>
      <c r="BQ5" s="6" t="n">
        <v>4713.54</v>
      </c>
      <c r="BR5" s="11" t="n">
        <v>46179</v>
      </c>
      <c r="BS5" s="6" t="n">
        <v>1</v>
      </c>
      <c r="BT5" s="6" t="n">
        <v>906.68</v>
      </c>
    </row>
    <row collapsed="false" customFormat="false" customHeight="false" hidden="false" ht="12.1" outlineLevel="0" r="6">
      <c r="A6" s="11" t="n">
        <v>46140</v>
      </c>
      <c r="B6" s="6" t="n">
        <v>20</v>
      </c>
      <c r="C6" s="6" t="n">
        <v>511.66</v>
      </c>
      <c r="D6" s="11" t="n">
        <v>46223</v>
      </c>
      <c r="E6" s="6" t="n">
        <v>10</v>
      </c>
      <c r="F6" s="6" t="n">
        <v>1039.93</v>
      </c>
      <c r="G6" s="11" t="n">
        <v>46160</v>
      </c>
      <c r="H6" s="6" t="n">
        <v>100</v>
      </c>
      <c r="I6" s="6" t="n">
        <v>1165.42</v>
      </c>
      <c r="J6" s="11" t="n">
        <v>46246</v>
      </c>
      <c r="K6" s="6" t="n">
        <v>1</v>
      </c>
      <c r="L6" s="6" t="n">
        <v>1076.35</v>
      </c>
      <c r="M6" s="11" t="n">
        <v>46195</v>
      </c>
      <c r="N6" s="6" t="n">
        <v>10</v>
      </c>
      <c r="O6" s="6" t="n">
        <v>665.47</v>
      </c>
      <c r="P6" s="11" t="n">
        <v>46183</v>
      </c>
      <c r="Q6" s="6" t="n">
        <v>1</v>
      </c>
      <c r="R6" s="6" t="n">
        <v>74.29</v>
      </c>
      <c r="S6" s="11" t="n">
        <v>46246</v>
      </c>
      <c r="T6" s="6" t="n">
        <v>1</v>
      </c>
      <c r="U6" s="6" t="n">
        <v>1023.82</v>
      </c>
      <c r="V6" s="11" t="n">
        <v>46189</v>
      </c>
      <c r="W6" s="6" t="n">
        <v>1</v>
      </c>
      <c r="X6" s="6" t="n">
        <v>686.08</v>
      </c>
      <c r="Y6" s="11" t="n">
        <v>46167</v>
      </c>
      <c r="Z6" s="6" t="n">
        <v>10</v>
      </c>
      <c r="AA6" s="6" t="n">
        <v>471.03</v>
      </c>
      <c r="AB6" s="0"/>
      <c r="AC6" s="5" t="s">
        <f>=SUM(AD2:AD5)/SUM(AC2:AC5)</f>
      </c>
      <c r="AD6" s="0" t="s">
        <v>11</v>
      </c>
      <c r="AE6" s="11" t="n">
        <v>46209</v>
      </c>
      <c r="AF6" s="6" t="n">
        <v>10</v>
      </c>
      <c r="AG6" s="6" t="n">
        <v>268.39</v>
      </c>
      <c r="AH6" s="0"/>
      <c r="AI6" s="5" t="s">
        <f>=SUM(AJ2:AJ5)/SUM(AI2:AI5)</f>
      </c>
      <c r="AJ6" s="0" t="s">
        <v>11</v>
      </c>
      <c r="AK6" s="0"/>
      <c r="AL6" s="6" t="n">
        <v>10.335</v>
      </c>
      <c r="AM6" s="0" t="s">
        <v>149</v>
      </c>
      <c r="AN6" s="11" t="n">
        <v>46182</v>
      </c>
      <c r="AO6" s="6" t="n">
        <v>1</v>
      </c>
      <c r="AP6" s="6" t="n">
        <v>377.86</v>
      </c>
      <c r="AQ6" s="0"/>
      <c r="AR6" s="5" t="s">
        <f>=SUM(AS2:AS5)/SUM(AR2:AR5)</f>
      </c>
      <c r="AS6" s="0" t="s">
        <v>11</v>
      </c>
      <c r="AT6" s="11" t="n">
        <v>46230</v>
      </c>
      <c r="AU6" s="6" t="n">
        <v>1</v>
      </c>
      <c r="AV6" s="6" t="n">
        <v>465.23</v>
      </c>
      <c r="AW6" s="11" t="n">
        <v>46218</v>
      </c>
      <c r="AX6" s="6" t="n">
        <v>30</v>
      </c>
      <c r="AY6" s="6" t="n">
        <v>501.05</v>
      </c>
      <c r="AZ6" s="11" t="n">
        <v>46230</v>
      </c>
      <c r="BA6" s="6" t="n">
        <v>1</v>
      </c>
      <c r="BB6" s="6" t="n">
        <v>336.74</v>
      </c>
      <c r="BC6" s="0"/>
      <c r="BD6" s="5" t="s">
        <f>=BD5*(ABS(BD4)-ABS(BD3))</f>
      </c>
      <c r="BE6" s="0" t="s">
        <v>151</v>
      </c>
      <c r="BF6" s="0"/>
      <c r="BG6" s="5" t="s">
        <f>=SUM(BH2:BH5)/SUM(BG2:BG5)</f>
      </c>
      <c r="BH6" s="0" t="s">
        <v>11</v>
      </c>
      <c r="BI6" s="0"/>
      <c r="BJ6" s="6" t="n">
        <v>39.97</v>
      </c>
      <c r="BK6" s="0" t="s">
        <v>149</v>
      </c>
      <c r="BL6" s="0"/>
      <c r="BM6" s="5" t="s">
        <f>=BM5*(ABS(BM4)-ABS(BM3))</f>
      </c>
      <c r="BN6" s="0" t="s">
        <v>151</v>
      </c>
      <c r="BO6" s="11" t="n">
        <v>46179</v>
      </c>
      <c r="BP6" s="6" t="n">
        <v>1</v>
      </c>
      <c r="BQ6" s="6" t="n">
        <v>943.7</v>
      </c>
      <c r="BR6" s="11" t="n">
        <v>46181</v>
      </c>
      <c r="BS6" s="6" t="n">
        <v>1</v>
      </c>
      <c r="BT6" s="6" t="n">
        <v>902.55</v>
      </c>
    </row>
    <row collapsed="false" customFormat="false" customHeight="false" hidden="false" ht="12.1" outlineLevel="0" r="7">
      <c r="A7" s="11" t="n">
        <v>46146</v>
      </c>
      <c r="B7" s="6" t="n">
        <v>30</v>
      </c>
      <c r="C7" s="6" t="n">
        <v>734.76</v>
      </c>
      <c r="D7" s="11" t="n">
        <v>46251</v>
      </c>
      <c r="E7" s="6" t="n">
        <v>10</v>
      </c>
      <c r="F7" s="6" t="n">
        <v>1160.21</v>
      </c>
      <c r="G7" s="11" t="n">
        <v>46218</v>
      </c>
      <c r="H7" s="6" t="n">
        <v>100</v>
      </c>
      <c r="I7" s="6" t="n">
        <v>896.33</v>
      </c>
      <c r="J7" s="11" t="n">
        <v>46251</v>
      </c>
      <c r="K7" s="6" t="n">
        <v>1</v>
      </c>
      <c r="L7" s="6" t="n">
        <v>1006.5</v>
      </c>
      <c r="M7" s="11" t="n">
        <v>46202</v>
      </c>
      <c r="N7" s="6" t="n">
        <v>10</v>
      </c>
      <c r="O7" s="6" t="n">
        <v>607.02</v>
      </c>
      <c r="P7" s="11" t="n">
        <v>46190</v>
      </c>
      <c r="Q7" s="6" t="n">
        <v>2</v>
      </c>
      <c r="R7" s="6" t="n">
        <v>156.26</v>
      </c>
      <c r="S7" s="11" t="n">
        <v>46251</v>
      </c>
      <c r="T7" s="6" t="n">
        <v>1</v>
      </c>
      <c r="U7" s="6" t="n">
        <v>913.44</v>
      </c>
      <c r="V7" s="11" t="n">
        <v>46202</v>
      </c>
      <c r="W7" s="6" t="n">
        <v>1</v>
      </c>
      <c r="X7" s="6" t="n">
        <v>582.61</v>
      </c>
      <c r="Y7" s="11" t="n">
        <v>46181</v>
      </c>
      <c r="Z7" s="6" t="n">
        <v>10</v>
      </c>
      <c r="AA7" s="6" t="n">
        <v>441.21</v>
      </c>
      <c r="AB7" s="0"/>
      <c r="AC7" s="6" t="n">
        <v>0.99</v>
      </c>
      <c r="AD7" s="0" t="s">
        <v>149</v>
      </c>
      <c r="AE7" s="11" t="n">
        <v>46211</v>
      </c>
      <c r="AF7" s="6" t="n">
        <v>30</v>
      </c>
      <c r="AG7" s="6" t="n">
        <v>718.7</v>
      </c>
      <c r="AH7" s="0"/>
      <c r="AI7" s="6" t="n">
        <v>904.5</v>
      </c>
      <c r="AJ7" s="0" t="s">
        <v>149</v>
      </c>
      <c r="AK7" s="0"/>
      <c r="AL7" s="6" t="n">
        <v>300</v>
      </c>
      <c r="AM7" s="0" t="s">
        <v>150</v>
      </c>
      <c r="AN7" s="11" t="n">
        <v>46195</v>
      </c>
      <c r="AO7" s="6" t="n">
        <v>1</v>
      </c>
      <c r="AP7" s="6" t="n">
        <v>365.66</v>
      </c>
      <c r="AQ7" s="0"/>
      <c r="AR7" s="6" t="n">
        <v>273.33</v>
      </c>
      <c r="AS7" s="0" t="s">
        <v>149</v>
      </c>
      <c r="AT7" s="0"/>
      <c r="AU7" s="5" t="s">
        <f>=SUM(AV2:AV6)/SUM(AU2:AU6)</f>
      </c>
      <c r="AV7" s="0" t="s">
        <v>11</v>
      </c>
      <c r="AW7" s="11" t="n">
        <v>46230</v>
      </c>
      <c r="AX7" s="6" t="n">
        <v>10</v>
      </c>
      <c r="AY7" s="6" t="n">
        <v>202.74</v>
      </c>
      <c r="AZ7" s="11" t="n">
        <v>46238</v>
      </c>
      <c r="BA7" s="6" t="n">
        <v>1</v>
      </c>
      <c r="BB7" s="6" t="n">
        <v>347.49</v>
      </c>
      <c r="BC7" s="0"/>
      <c r="BD7" s="0"/>
      <c r="BE7" s="0"/>
      <c r="BF7" s="0"/>
      <c r="BG7" s="6" t="n">
        <v>381.75</v>
      </c>
      <c r="BH7" s="0" t="s">
        <v>149</v>
      </c>
      <c r="BI7" s="0"/>
      <c r="BJ7" s="6" t="n">
        <v>30</v>
      </c>
      <c r="BK7" s="0" t="s">
        <v>150</v>
      </c>
      <c r="BL7" s="0"/>
      <c r="BM7" s="0"/>
      <c r="BN7" s="0"/>
      <c r="BO7" s="0"/>
      <c r="BP7" s="5" t="s">
        <f>=SUM(BQ2:BQ6)/SUM(BP2:BP6)</f>
      </c>
      <c r="BQ7" s="0" t="s">
        <v>11</v>
      </c>
      <c r="BR7" s="11" t="n">
        <v>46188</v>
      </c>
      <c r="BS7" s="6" t="n">
        <v>1</v>
      </c>
      <c r="BT7" s="6" t="n">
        <v>903.34</v>
      </c>
    </row>
    <row collapsed="false" customFormat="false" customHeight="false" hidden="false" ht="12.1" outlineLevel="0" r="8">
      <c r="A8" s="11" t="n">
        <v>46147</v>
      </c>
      <c r="B8" s="6" t="n">
        <v>20</v>
      </c>
      <c r="C8" s="6" t="n">
        <v>490.04</v>
      </c>
      <c r="D8" s="0"/>
      <c r="E8" s="5" t="s">
        <f>=SUM(F2:F7)/SUM(E2:E7)</f>
      </c>
      <c r="F8" s="0" t="s">
        <v>11</v>
      </c>
      <c r="G8" s="11" t="n">
        <v>46223</v>
      </c>
      <c r="H8" s="6" t="n">
        <v>100</v>
      </c>
      <c r="I8" s="6" t="n">
        <v>774.34</v>
      </c>
      <c r="J8" s="0"/>
      <c r="K8" s="5" t="s">
        <f>=SUM(L2:L7)/SUM(K2:K7)</f>
      </c>
      <c r="L8" s="0" t="s">
        <v>11</v>
      </c>
      <c r="M8" s="11" t="n">
        <v>46230</v>
      </c>
      <c r="N8" s="6" t="n">
        <v>10</v>
      </c>
      <c r="O8" s="6" t="n">
        <v>683.28</v>
      </c>
      <c r="P8" s="11" t="n">
        <v>46195</v>
      </c>
      <c r="Q8" s="6" t="n">
        <v>2</v>
      </c>
      <c r="R8" s="6" t="n">
        <v>145.59</v>
      </c>
      <c r="S8" s="0"/>
      <c r="T8" s="5" t="s">
        <f>=SUM(U2:U7)/SUM(T2:T7)</f>
      </c>
      <c r="U8" s="0" t="s">
        <v>11</v>
      </c>
      <c r="V8" s="11" t="n">
        <v>46218</v>
      </c>
      <c r="W8" s="6" t="n">
        <v>1</v>
      </c>
      <c r="X8" s="6" t="n">
        <v>525.37</v>
      </c>
      <c r="Y8" s="11" t="n">
        <v>46182</v>
      </c>
      <c r="Z8" s="6" t="n">
        <v>10</v>
      </c>
      <c r="AA8" s="6" t="n">
        <v>434.6</v>
      </c>
      <c r="AB8" s="0"/>
      <c r="AC8" s="6" t="n">
        <v>4000</v>
      </c>
      <c r="AD8" s="0" t="s">
        <v>150</v>
      </c>
      <c r="AE8" s="11" t="n">
        <v>46218</v>
      </c>
      <c r="AF8" s="6" t="n">
        <v>10</v>
      </c>
      <c r="AG8" s="6" t="n">
        <v>232.61</v>
      </c>
      <c r="AH8" s="0"/>
      <c r="AI8" s="6" t="n">
        <v>4</v>
      </c>
      <c r="AJ8" s="0" t="s">
        <v>150</v>
      </c>
      <c r="AK8" s="0"/>
      <c r="AL8" s="5" t="s">
        <f>=AL7*(ABS(AL6)-ABS(AL5))</f>
      </c>
      <c r="AM8" s="0" t="s">
        <v>151</v>
      </c>
      <c r="AN8" s="11" t="n">
        <v>46202</v>
      </c>
      <c r="AO8" s="6" t="n">
        <v>1</v>
      </c>
      <c r="AP8" s="6" t="n">
        <v>327.18</v>
      </c>
      <c r="AQ8" s="0"/>
      <c r="AR8" s="6" t="n">
        <v>10</v>
      </c>
      <c r="AS8" s="0" t="s">
        <v>150</v>
      </c>
      <c r="AT8" s="0"/>
      <c r="AU8" s="6" t="n">
        <v>521.8</v>
      </c>
      <c r="AV8" s="0" t="s">
        <v>149</v>
      </c>
      <c r="AW8" s="0"/>
      <c r="AX8" s="5" t="s">
        <f>=SUM(AY2:AY7)/SUM(AX2:AX7)</f>
      </c>
      <c r="AY8" s="0" t="s">
        <v>11</v>
      </c>
      <c r="AZ8" s="11" t="n">
        <v>46251</v>
      </c>
      <c r="BA8" s="6" t="n">
        <v>1</v>
      </c>
      <c r="BB8" s="6" t="n">
        <v>311.17</v>
      </c>
      <c r="BC8" s="0"/>
      <c r="BD8" s="0"/>
      <c r="BE8" s="0"/>
      <c r="BF8" s="0"/>
      <c r="BG8" s="6" t="n">
        <v>4</v>
      </c>
      <c r="BH8" s="0" t="s">
        <v>150</v>
      </c>
      <c r="BI8" s="0"/>
      <c r="BJ8" s="5" t="s">
        <f>=BJ7*(ABS(BJ6)-ABS(BJ5))</f>
      </c>
      <c r="BK8" s="0" t="s">
        <v>151</v>
      </c>
      <c r="BL8" s="0"/>
      <c r="BM8" s="0"/>
      <c r="BN8" s="0"/>
      <c r="BO8" s="0"/>
      <c r="BP8" s="6" t="n">
        <v>88</v>
      </c>
      <c r="BQ8" s="0" t="s">
        <v>149</v>
      </c>
      <c r="BR8" s="11" t="n">
        <v>46195</v>
      </c>
      <c r="BS8" s="6" t="n">
        <v>1</v>
      </c>
      <c r="BT8" s="6" t="n">
        <v>891.6</v>
      </c>
    </row>
    <row collapsed="false" customFormat="false" customHeight="false" hidden="false" ht="12.1" outlineLevel="0" r="9">
      <c r="A9" s="11" t="n">
        <v>46155</v>
      </c>
      <c r="B9" s="6" t="n">
        <v>50</v>
      </c>
      <c r="C9" s="6" t="n">
        <v>1310.42</v>
      </c>
      <c r="D9" s="0"/>
      <c r="E9" s="6" t="n">
        <v>124.62</v>
      </c>
      <c r="F9" s="0" t="s">
        <v>149</v>
      </c>
      <c r="G9" s="11" t="n">
        <v>46238</v>
      </c>
      <c r="H9" s="6" t="n">
        <v>100</v>
      </c>
      <c r="I9" s="6" t="n">
        <v>906.53</v>
      </c>
      <c r="J9" s="0"/>
      <c r="K9" s="6" t="n">
        <v>1017</v>
      </c>
      <c r="L9" s="0" t="s">
        <v>149</v>
      </c>
      <c r="M9" s="11" t="n">
        <v>46238</v>
      </c>
      <c r="N9" s="6" t="n">
        <v>10</v>
      </c>
      <c r="O9" s="6" t="n">
        <v>732.31</v>
      </c>
      <c r="P9" s="11" t="n">
        <v>46195</v>
      </c>
      <c r="Q9" s="6" t="n">
        <v>1</v>
      </c>
      <c r="R9" s="6" t="n">
        <v>72.8</v>
      </c>
      <c r="S9" s="0"/>
      <c r="T9" s="6" t="n">
        <v>945.1</v>
      </c>
      <c r="U9" s="0" t="s">
        <v>149</v>
      </c>
      <c r="V9" s="11" t="n">
        <v>46230</v>
      </c>
      <c r="W9" s="6" t="n">
        <v>1</v>
      </c>
      <c r="X9" s="6" t="n">
        <v>602.62</v>
      </c>
      <c r="Y9" s="11" t="n">
        <v>46195</v>
      </c>
      <c r="Z9" s="6" t="n">
        <v>10</v>
      </c>
      <c r="AA9" s="6" t="n">
        <v>422.6</v>
      </c>
      <c r="AB9" s="0"/>
      <c r="AC9" s="5" t="s">
        <f>=AC8*(ABS(AC7)-ABS(AC6))</f>
      </c>
      <c r="AD9" s="0" t="s">
        <v>151</v>
      </c>
      <c r="AE9" s="11" t="n">
        <v>46230</v>
      </c>
      <c r="AF9" s="6" t="n">
        <v>10</v>
      </c>
      <c r="AG9" s="6" t="n">
        <v>232.01</v>
      </c>
      <c r="AH9" s="0"/>
      <c r="AI9" s="5" t="s">
        <f>=AI8*(ABS(AI7)-ABS(AI6))</f>
      </c>
      <c r="AJ9" s="0" t="s">
        <v>151</v>
      </c>
      <c r="AK9" s="0"/>
      <c r="AL9" s="0"/>
      <c r="AM9" s="0"/>
      <c r="AN9" s="11" t="n">
        <v>46209</v>
      </c>
      <c r="AO9" s="6" t="n">
        <v>1</v>
      </c>
      <c r="AP9" s="6" t="n">
        <v>312.27</v>
      </c>
      <c r="AQ9" s="0"/>
      <c r="AR9" s="5" t="s">
        <f>=AR8*(ABS(AR7)-ABS(AR6))</f>
      </c>
      <c r="AS9" s="0" t="s">
        <v>151</v>
      </c>
      <c r="AT9" s="0"/>
      <c r="AU9" s="6" t="n">
        <v>5</v>
      </c>
      <c r="AV9" s="0" t="s">
        <v>150</v>
      </c>
      <c r="AW9" s="0"/>
      <c r="AX9" s="6" t="n">
        <v>19.5</v>
      </c>
      <c r="AY9" s="0" t="s">
        <v>149</v>
      </c>
      <c r="AZ9" s="0"/>
      <c r="BA9" s="5" t="s">
        <f>=SUM(BB2:BB8)/SUM(BA2:BA8)</f>
      </c>
      <c r="BB9" s="0" t="s">
        <v>11</v>
      </c>
      <c r="BC9" s="0"/>
      <c r="BD9" s="0"/>
      <c r="BE9" s="0"/>
      <c r="BF9" s="0"/>
      <c r="BG9" s="5" t="s">
        <f>=BG8*(ABS(BG7)-ABS(BG6))</f>
      </c>
      <c r="BH9" s="0" t="s">
        <v>151</v>
      </c>
      <c r="BI9" s="0"/>
      <c r="BJ9" s="0"/>
      <c r="BK9" s="0"/>
      <c r="BL9" s="0"/>
      <c r="BM9" s="0"/>
      <c r="BN9" s="0"/>
      <c r="BO9" s="0"/>
      <c r="BP9" s="6" t="n">
        <v>13</v>
      </c>
      <c r="BQ9" s="0" t="s">
        <v>150</v>
      </c>
      <c r="BR9" s="11" t="n">
        <v>46202</v>
      </c>
      <c r="BS9" s="6" t="n">
        <v>1</v>
      </c>
      <c r="BT9" s="6" t="n">
        <v>869.89</v>
      </c>
    </row>
    <row collapsed="false" customFormat="false" customHeight="false" hidden="false" ht="12.1" outlineLevel="0" r="10">
      <c r="A10" s="11" t="n">
        <v>46179</v>
      </c>
      <c r="B10" s="6" t="n">
        <v>10</v>
      </c>
      <c r="C10" s="6" t="n">
        <v>224.01</v>
      </c>
      <c r="D10" s="0"/>
      <c r="E10" s="6" t="n">
        <v>60</v>
      </c>
      <c r="F10" s="0" t="s">
        <v>150</v>
      </c>
      <c r="G10" s="0"/>
      <c r="H10" s="5" t="s">
        <f>=SUM(I2:I9)/SUM(H2:H9)</f>
      </c>
      <c r="I10" s="0" t="s">
        <v>11</v>
      </c>
      <c r="J10" s="0"/>
      <c r="K10" s="6" t="n">
        <v>6</v>
      </c>
      <c r="L10" s="0" t="s">
        <v>150</v>
      </c>
      <c r="M10" s="0"/>
      <c r="N10" s="5" t="s">
        <f>=SUM(O2:O9)/SUM(N2:N9)</f>
      </c>
      <c r="O10" s="0" t="s">
        <v>11</v>
      </c>
      <c r="P10" s="11" t="n">
        <v>46195</v>
      </c>
      <c r="Q10" s="6" t="n">
        <v>2</v>
      </c>
      <c r="R10" s="6" t="n">
        <v>145.59</v>
      </c>
      <c r="S10" s="0"/>
      <c r="T10" s="6" t="n">
        <v>6</v>
      </c>
      <c r="U10" s="0" t="s">
        <v>150</v>
      </c>
      <c r="V10" s="11" t="n">
        <v>46240</v>
      </c>
      <c r="W10" s="6" t="n">
        <v>1</v>
      </c>
      <c r="X10" s="6" t="n">
        <v>653.46</v>
      </c>
      <c r="Y10" s="11" t="n">
        <v>46202</v>
      </c>
      <c r="Z10" s="6" t="n">
        <v>10</v>
      </c>
      <c r="AA10" s="6" t="n">
        <v>385.57</v>
      </c>
      <c r="AB10" s="0"/>
      <c r="AC10" s="0"/>
      <c r="AD10" s="0"/>
      <c r="AE10" s="11" t="n">
        <v>46246</v>
      </c>
      <c r="AF10" s="6" t="n">
        <v>20</v>
      </c>
      <c r="AG10" s="6" t="n">
        <v>551.69</v>
      </c>
      <c r="AH10" s="0"/>
      <c r="AI10" s="0"/>
      <c r="AJ10" s="0"/>
      <c r="AK10" s="0"/>
      <c r="AL10" s="0"/>
      <c r="AM10" s="0"/>
      <c r="AN10" s="11" t="n">
        <v>46238</v>
      </c>
      <c r="AO10" s="6" t="n">
        <v>1</v>
      </c>
      <c r="AP10" s="6" t="n">
        <v>309.07</v>
      </c>
      <c r="AQ10" s="0"/>
      <c r="AR10" s="0"/>
      <c r="AS10" s="0"/>
      <c r="AT10" s="0"/>
      <c r="AU10" s="5" t="s">
        <f>=AU9*(ABS(AU8)-ABS(AU7))</f>
      </c>
      <c r="AV10" s="0" t="s">
        <v>151</v>
      </c>
      <c r="AW10" s="0"/>
      <c r="AX10" s="6" t="n">
        <v>130</v>
      </c>
      <c r="AY10" s="0" t="s">
        <v>150</v>
      </c>
      <c r="AZ10" s="0"/>
      <c r="BA10" s="6" t="n">
        <v>317.15</v>
      </c>
      <c r="BB10" s="0" t="s">
        <v>149</v>
      </c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6" t="s">
        <f>=Портфель!G25*Портфель!$Q$13</f>
      </c>
      <c r="BQ10" s="0" t="s">
        <v>6</v>
      </c>
      <c r="BR10" s="11" t="n">
        <v>46216</v>
      </c>
      <c r="BS10" s="6" t="n">
        <v>1</v>
      </c>
      <c r="BT10" s="6" t="n">
        <v>859.47</v>
      </c>
    </row>
    <row collapsed="false" customFormat="false" customHeight="false" hidden="false" ht="12.1" outlineLevel="0" r="11">
      <c r="A11" s="11" t="n">
        <v>46181</v>
      </c>
      <c r="B11" s="6" t="n">
        <v>10</v>
      </c>
      <c r="C11" s="6" t="n">
        <v>218.35</v>
      </c>
      <c r="D11" s="0"/>
      <c r="E11" s="5" t="s">
        <f>=E10*(ABS(E9)-ABS(E8))</f>
      </c>
      <c r="F11" s="0" t="s">
        <v>151</v>
      </c>
      <c r="G11" s="0"/>
      <c r="H11" s="6" t="n">
        <v>8.141</v>
      </c>
      <c r="I11" s="0" t="s">
        <v>149</v>
      </c>
      <c r="J11" s="0"/>
      <c r="K11" s="5" t="s">
        <f>=K10*(ABS(K9)-ABS(K8))</f>
      </c>
      <c r="L11" s="0" t="s">
        <v>151</v>
      </c>
      <c r="M11" s="0"/>
      <c r="N11" s="6" t="n">
        <v>71.8</v>
      </c>
      <c r="O11" s="0" t="s">
        <v>149</v>
      </c>
      <c r="P11" s="11" t="n">
        <v>46198</v>
      </c>
      <c r="Q11" s="6" t="n">
        <v>1</v>
      </c>
      <c r="R11" s="6" t="n">
        <v>71.13</v>
      </c>
      <c r="S11" s="0"/>
      <c r="T11" s="5" t="s">
        <f>=T10*(ABS(T9)-ABS(T8))</f>
      </c>
      <c r="U11" s="0" t="s">
        <v>151</v>
      </c>
      <c r="V11" s="0"/>
      <c r="W11" s="5" t="s">
        <f>=SUM(X2:X10)/SUM(W2:W10)</f>
      </c>
      <c r="X11" s="0" t="s">
        <v>11</v>
      </c>
      <c r="Y11" s="11" t="n">
        <v>46219</v>
      </c>
      <c r="Z11" s="6" t="n">
        <v>20</v>
      </c>
      <c r="AA11" s="6" t="n">
        <v>692.08</v>
      </c>
      <c r="AB11" s="0"/>
      <c r="AC11" s="0"/>
      <c r="AD11" s="0"/>
      <c r="AE11" s="0"/>
      <c r="AF11" s="5" t="s">
        <f>=SUM(AG2:AG10)/SUM(AF2:AF10)</f>
      </c>
      <c r="AG11" s="0" t="s">
        <v>11</v>
      </c>
      <c r="AH11" s="0"/>
      <c r="AI11" s="0"/>
      <c r="AJ11" s="0"/>
      <c r="AK11" s="0"/>
      <c r="AL11" s="0"/>
      <c r="AM11" s="0"/>
      <c r="AN11" s="11" t="n">
        <v>46251</v>
      </c>
      <c r="AO11" s="6" t="n">
        <v>1</v>
      </c>
      <c r="AP11" s="6" t="n">
        <v>288.1</v>
      </c>
      <c r="AQ11" s="0"/>
      <c r="AR11" s="0"/>
      <c r="AS11" s="0"/>
      <c r="AT11" s="0"/>
      <c r="AU11" s="0"/>
      <c r="AV11" s="0"/>
      <c r="AW11" s="0"/>
      <c r="AX11" s="5" t="s">
        <f>=AX10*(ABS(AX9)-ABS(AX8))</f>
      </c>
      <c r="AY11" s="0" t="s">
        <v>151</v>
      </c>
      <c r="AZ11" s="0"/>
      <c r="BA11" s="6" t="n">
        <v>7</v>
      </c>
      <c r="BB11" s="0" t="s">
        <v>150</v>
      </c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6" t="s">
        <f>=Портфель!H25*Портфель!$Q$13</f>
      </c>
      <c r="BQ11" s="0" t="s">
        <v>7</v>
      </c>
      <c r="BR11" s="11" t="n">
        <v>46230</v>
      </c>
      <c r="BS11" s="6" t="n">
        <v>1</v>
      </c>
      <c r="BT11" s="6" t="n">
        <v>881.27</v>
      </c>
    </row>
    <row collapsed="false" customFormat="false" customHeight="false" hidden="false" ht="12.1" outlineLevel="0" r="12">
      <c r="A12" s="11" t="n">
        <v>46188</v>
      </c>
      <c r="B12" s="6" t="n">
        <v>30</v>
      </c>
      <c r="C12" s="6" t="n">
        <v>644.85</v>
      </c>
      <c r="D12" s="0"/>
      <c r="E12" s="0"/>
      <c r="F12" s="0"/>
      <c r="G12" s="0"/>
      <c r="H12" s="6" t="n">
        <v>800</v>
      </c>
      <c r="I12" s="0" t="s">
        <v>150</v>
      </c>
      <c r="J12" s="0"/>
      <c r="K12" s="0"/>
      <c r="L12" s="0"/>
      <c r="M12" s="0"/>
      <c r="N12" s="6" t="n">
        <v>80</v>
      </c>
      <c r="O12" s="0" t="s">
        <v>150</v>
      </c>
      <c r="P12" s="11" t="n">
        <v>46202</v>
      </c>
      <c r="Q12" s="6" t="n">
        <v>4</v>
      </c>
      <c r="R12" s="6" t="n">
        <v>290.58</v>
      </c>
      <c r="S12" s="0"/>
      <c r="T12" s="0"/>
      <c r="U12" s="0"/>
      <c r="V12" s="0"/>
      <c r="W12" s="6" t="n">
        <v>624.2</v>
      </c>
      <c r="X12" s="0" t="s">
        <v>149</v>
      </c>
      <c r="Y12" s="11" t="n">
        <v>46223</v>
      </c>
      <c r="Z12" s="6" t="n">
        <v>10</v>
      </c>
      <c r="AA12" s="6" t="n">
        <v>293.91</v>
      </c>
      <c r="AB12" s="0"/>
      <c r="AC12" s="0"/>
      <c r="AD12" s="0"/>
      <c r="AE12" s="0"/>
      <c r="AF12" s="6" t="n">
        <v>26.4</v>
      </c>
      <c r="AG12" s="0" t="s">
        <v>149</v>
      </c>
      <c r="AH12" s="0"/>
      <c r="AI12" s="0"/>
      <c r="AJ12" s="0"/>
      <c r="AK12" s="0"/>
      <c r="AL12" s="0"/>
      <c r="AM12" s="0"/>
      <c r="AN12" s="0"/>
      <c r="AO12" s="5" t="s">
        <f>=SUM(AP2:AP11)/SUM(AO2:AO11)</f>
      </c>
      <c r="AP12" s="0" t="s">
        <v>11</v>
      </c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5" t="s">
        <f>=BA11*(ABS(BA10)-ABS(BA9))</f>
      </c>
      <c r="BB12" s="0" t="s">
        <v>151</v>
      </c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5" t="s">
        <f>=BP9*(BP10*BP8/100-BP7+BP11)</f>
      </c>
      <c r="BQ12" s="0" t="s">
        <v>151</v>
      </c>
      <c r="BR12" s="11" t="n">
        <v>46237</v>
      </c>
      <c r="BS12" s="6" t="n">
        <v>1</v>
      </c>
      <c r="BT12" s="6" t="n">
        <v>886.89</v>
      </c>
    </row>
    <row collapsed="false" customFormat="false" customHeight="false" hidden="false" ht="12.1" outlineLevel="0" r="13">
      <c r="A13" s="11" t="n">
        <v>46190</v>
      </c>
      <c r="B13" s="6" t="n">
        <v>10</v>
      </c>
      <c r="C13" s="6" t="n">
        <v>212.1</v>
      </c>
      <c r="D13" s="0"/>
      <c r="E13" s="0"/>
      <c r="F13" s="0"/>
      <c r="G13" s="0"/>
      <c r="H13" s="5" t="s">
        <f>=H12*(ABS(H11)-ABS(H10))</f>
      </c>
      <c r="I13" s="0" t="s">
        <v>151</v>
      </c>
      <c r="J13" s="0"/>
      <c r="K13" s="0"/>
      <c r="L13" s="0"/>
      <c r="M13" s="0"/>
      <c r="N13" s="5" t="s">
        <f>=N12*(ABS(N11)-ABS(N10))</f>
      </c>
      <c r="O13" s="0" t="s">
        <v>151</v>
      </c>
      <c r="P13" s="11" t="n">
        <v>46209</v>
      </c>
      <c r="Q13" s="6" t="n">
        <v>48</v>
      </c>
      <c r="R13" s="6" t="n">
        <v>3059.5</v>
      </c>
      <c r="S13" s="0"/>
      <c r="T13" s="0"/>
      <c r="U13" s="0"/>
      <c r="V13" s="0"/>
      <c r="W13" s="6" t="n">
        <v>9</v>
      </c>
      <c r="X13" s="0" t="s">
        <v>150</v>
      </c>
      <c r="Y13" s="11" t="n">
        <v>46234</v>
      </c>
      <c r="Z13" s="6" t="n">
        <v>10</v>
      </c>
      <c r="AA13" s="6" t="n">
        <v>334.03</v>
      </c>
      <c r="AB13" s="0"/>
      <c r="AC13" s="0"/>
      <c r="AD13" s="0"/>
      <c r="AE13" s="0"/>
      <c r="AF13" s="6" t="n">
        <v>140</v>
      </c>
      <c r="AG13" s="0" t="s">
        <v>150</v>
      </c>
      <c r="AH13" s="0"/>
      <c r="AI13" s="0"/>
      <c r="AJ13" s="0"/>
      <c r="AK13" s="0"/>
      <c r="AL13" s="0"/>
      <c r="AM13" s="0"/>
      <c r="AN13" s="0"/>
      <c r="AO13" s="6" t="n">
        <v>304.85</v>
      </c>
      <c r="AP13" s="0" t="s">
        <v>149</v>
      </c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11" t="n">
        <v>46246</v>
      </c>
      <c r="BS13" s="6" t="n">
        <v>1</v>
      </c>
      <c r="BT13" s="6" t="n">
        <v>894.36</v>
      </c>
    </row>
    <row collapsed="false" customFormat="false" customHeight="false" hidden="false" ht="12.1" outlineLevel="0" r="14">
      <c r="A14" s="11" t="n">
        <v>46195</v>
      </c>
      <c r="B14" s="6" t="n">
        <v>20</v>
      </c>
      <c r="C14" s="6" t="n">
        <v>404.78</v>
      </c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11" t="n">
        <v>46211</v>
      </c>
      <c r="Q14" s="6" t="n">
        <v>2</v>
      </c>
      <c r="R14" s="6" t="n">
        <v>129.3</v>
      </c>
      <c r="S14" s="0"/>
      <c r="T14" s="0"/>
      <c r="U14" s="0"/>
      <c r="V14" s="0"/>
      <c r="W14" s="5" t="s">
        <f>=W13*(ABS(W12)-ABS(W11))</f>
      </c>
      <c r="X14" s="0" t="s">
        <v>151</v>
      </c>
      <c r="Y14" s="11" t="n">
        <v>46238</v>
      </c>
      <c r="Z14" s="6" t="n">
        <v>10</v>
      </c>
      <c r="AA14" s="6" t="n">
        <v>345.84</v>
      </c>
      <c r="AB14" s="0"/>
      <c r="AC14" s="0"/>
      <c r="AD14" s="0"/>
      <c r="AE14" s="0"/>
      <c r="AF14" s="5" t="s">
        <f>=AF13*(ABS(AF12)-ABS(AF11))</f>
      </c>
      <c r="AG14" s="0" t="s">
        <v>151</v>
      </c>
      <c r="AH14" s="0"/>
      <c r="AI14" s="0"/>
      <c r="AJ14" s="0"/>
      <c r="AK14" s="0"/>
      <c r="AL14" s="0"/>
      <c r="AM14" s="0"/>
      <c r="AN14" s="0"/>
      <c r="AO14" s="6" t="n">
        <v>10</v>
      </c>
      <c r="AP14" s="0" t="s">
        <v>150</v>
      </c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11" t="n">
        <v>46251</v>
      </c>
      <c r="BS14" s="6" t="n">
        <v>1</v>
      </c>
      <c r="BT14" s="6" t="n">
        <v>877.47</v>
      </c>
    </row>
    <row collapsed="false" customFormat="false" customHeight="false" hidden="false" ht="12.1" outlineLevel="0" r="15">
      <c r="A15" s="11" t="n">
        <v>46202</v>
      </c>
      <c r="B15" s="6" t="n">
        <v>30</v>
      </c>
      <c r="C15" s="6" t="n">
        <v>542.18</v>
      </c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11" t="n">
        <v>46216</v>
      </c>
      <c r="Q15" s="6" t="n">
        <v>1</v>
      </c>
      <c r="R15" s="6" t="n">
        <v>65.5</v>
      </c>
      <c r="S15" s="0"/>
      <c r="T15" s="0"/>
      <c r="U15" s="0"/>
      <c r="V15" s="0"/>
      <c r="W15" s="0"/>
      <c r="X15" s="0"/>
      <c r="Y15" s="0"/>
      <c r="Z15" s="5" t="s">
        <f>=SUM(AA2:AA14)/SUM(Z2:Z14)</f>
      </c>
      <c r="AA15" s="0" t="s">
        <v>11</v>
      </c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5" t="s">
        <f>=AO14*(ABS(AO13)-ABS(AO12))</f>
      </c>
      <c r="AP15" s="0" t="s">
        <v>151</v>
      </c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5" t="s">
        <f>=SUM(BT2:BT14)/SUM(BS2:BS14)</f>
      </c>
      <c r="BT15" s="0" t="s">
        <v>11</v>
      </c>
    </row>
    <row collapsed="false" customFormat="false" customHeight="false" hidden="false" ht="12.1" outlineLevel="0" r="16">
      <c r="A16" s="11" t="n">
        <v>46209</v>
      </c>
      <c r="B16" s="6" t="n">
        <v>10</v>
      </c>
      <c r="C16" s="6" t="n">
        <v>174.37</v>
      </c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11" t="n">
        <v>46218</v>
      </c>
      <c r="Q16" s="6" t="n">
        <v>7</v>
      </c>
      <c r="R16" s="6" t="n">
        <v>432.59</v>
      </c>
      <c r="S16" s="0"/>
      <c r="T16" s="0"/>
      <c r="U16" s="0"/>
      <c r="V16" s="0"/>
      <c r="W16" s="0"/>
      <c r="X16" s="0"/>
      <c r="Y16" s="0"/>
      <c r="Z16" s="6" t="n">
        <v>33.03</v>
      </c>
      <c r="AA16" s="0" t="s">
        <v>149</v>
      </c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6" t="n">
        <v>83.7</v>
      </c>
      <c r="BT16" s="0" t="s">
        <v>149</v>
      </c>
    </row>
    <row collapsed="false" customFormat="false" customHeight="false" hidden="false" ht="12.1" outlineLevel="0" r="17">
      <c r="A17" s="11" t="n">
        <v>46223</v>
      </c>
      <c r="B17" s="6" t="n">
        <v>20</v>
      </c>
      <c r="C17" s="6" t="n">
        <v>329.73</v>
      </c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11" t="n">
        <v>46219</v>
      </c>
      <c r="Q17" s="6" t="n">
        <v>2</v>
      </c>
      <c r="R17" s="6" t="n">
        <v>120.28</v>
      </c>
      <c r="S17" s="0"/>
      <c r="T17" s="0"/>
      <c r="U17" s="0"/>
      <c r="V17" s="0"/>
      <c r="W17" s="0"/>
      <c r="X17" s="0"/>
      <c r="Y17" s="0"/>
      <c r="Z17" s="6" t="n">
        <v>160</v>
      </c>
      <c r="AA17" s="0" t="s">
        <v>150</v>
      </c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6" t="n">
        <v>13</v>
      </c>
      <c r="BT17" s="0" t="s">
        <v>150</v>
      </c>
    </row>
    <row collapsed="false" customFormat="false" customHeight="false" hidden="false" ht="12.1" outlineLevel="0" r="18">
      <c r="A18" s="0"/>
      <c r="B18" s="5" t="s">
        <f>=SUM(C2:C17)/SUM(B2:B17)</f>
      </c>
      <c r="C18" s="0" t="s">
        <v>11</v>
      </c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11" t="n">
        <v>46223</v>
      </c>
      <c r="Q18" s="6" t="n">
        <v>14</v>
      </c>
      <c r="R18" s="6" t="n">
        <v>753.38</v>
      </c>
      <c r="S18" s="0"/>
      <c r="T18" s="0"/>
      <c r="U18" s="0"/>
      <c r="V18" s="0"/>
      <c r="W18" s="0"/>
      <c r="X18" s="0"/>
      <c r="Y18" s="0"/>
      <c r="Z18" s="5" t="s">
        <f>=Z17*(ABS(Z16)-ABS(Z15))</f>
      </c>
      <c r="AA18" s="0" t="s">
        <v>151</v>
      </c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6" t="s">
        <f>=Портфель!G26*Портфель!$Q$13</f>
      </c>
      <c r="BT18" s="0" t="s">
        <v>6</v>
      </c>
    </row>
    <row collapsed="false" customFormat="false" customHeight="false" hidden="false" ht="12.1" outlineLevel="0" r="19">
      <c r="A19" s="0"/>
      <c r="B19" s="6" t="n">
        <v>21.51</v>
      </c>
      <c r="C19" s="0" t="s">
        <v>149</v>
      </c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11" t="n">
        <v>46225</v>
      </c>
      <c r="Q19" s="6" t="n">
        <v>1</v>
      </c>
      <c r="R19" s="6" t="n">
        <v>58.05</v>
      </c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6" t="s">
        <f>=Портфель!H26*Портфель!$Q$13</f>
      </c>
      <c r="BT19" s="0" t="s">
        <v>7</v>
      </c>
    </row>
    <row collapsed="false" customFormat="false" customHeight="false" hidden="false" ht="12.1" outlineLevel="0" r="20">
      <c r="A20" s="0"/>
      <c r="B20" s="6" t="n">
        <v>360</v>
      </c>
      <c r="C20" s="0" t="s">
        <v>150</v>
      </c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11" t="n">
        <v>46230</v>
      </c>
      <c r="Q20" s="6" t="n">
        <v>3</v>
      </c>
      <c r="R20" s="6" t="n">
        <v>175.95</v>
      </c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5" t="s">
        <f>=BS17*(BS18*BS16/100-BS15+BS19)</f>
      </c>
      <c r="BT20" s="0" t="s">
        <v>151</v>
      </c>
    </row>
    <row collapsed="false" customFormat="false" customHeight="false" hidden="false" ht="12.1" outlineLevel="0" r="21">
      <c r="A21" s="0"/>
      <c r="B21" s="5" t="s">
        <f>=B20*(ABS(B19)-ABS(B18))</f>
      </c>
      <c r="C21" s="0" t="s">
        <v>151</v>
      </c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11" t="n">
        <v>46233</v>
      </c>
      <c r="Q21" s="6" t="n">
        <v>1</v>
      </c>
      <c r="R21" s="6" t="n">
        <v>57.04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11" t="n">
        <v>46240</v>
      </c>
      <c r="Q22" s="6" t="n">
        <v>1</v>
      </c>
      <c r="R22" s="6" t="n">
        <v>55.99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11" t="n">
        <v>46246</v>
      </c>
      <c r="Q23" s="6" t="n">
        <v>2</v>
      </c>
      <c r="R23" s="6" t="n">
        <v>114.03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11" t="n">
        <v>46251</v>
      </c>
      <c r="Q24" s="6" t="n">
        <v>2</v>
      </c>
      <c r="R24" s="6" t="n">
        <v>105.5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5" t="s">
        <f>=SUM(R2:R24)/SUM(Q2:Q24)</f>
      </c>
      <c r="R25" s="0" t="s">
        <v>11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6" t="n">
        <v>53.075</v>
      </c>
      <c r="R26" s="0" t="s">
        <v>149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6" t="n">
        <v>108</v>
      </c>
      <c r="R27" s="0" t="s">
        <v>150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5" t="s">
        <f>=Q27*(ABS(Q26)-ABS(Q25))</f>
      </c>
      <c r="R28" s="0" t="s">
        <v>151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89</v>
      </c>
      <c r="B1" s="18" t="s">
        <v>0</v>
      </c>
      <c r="C1" s="18" t="s">
        <v>2</v>
      </c>
      <c r="D1" s="18" t="s">
        <v>152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153</v>
      </c>
      <c r="L1" s="18" t="s">
        <v>154</v>
      </c>
      <c r="M1" s="18" t="s">
        <v>19</v>
      </c>
      <c r="N1" s="18" t="s">
        <v>155</v>
      </c>
    </row>
    <row collapsed="false" customFormat="false" customHeight="false" hidden="false" ht="12.1" outlineLevel="0" r="2">
      <c r="A2" s="21" t="n">
        <v>46125.42525463</v>
      </c>
      <c r="B2" s="22" t="s">
        <v>156</v>
      </c>
      <c r="C2" s="22" t="s">
        <v>96</v>
      </c>
      <c r="D2" s="22" t="s">
        <v>156</v>
      </c>
      <c r="E2" s="22" t="s">
        <v>156</v>
      </c>
      <c r="F2" s="22" t="s">
        <v>19</v>
      </c>
      <c r="G2" s="23" t="n">
        <v>1</v>
      </c>
      <c r="H2" s="24" t="n">
        <v>10000</v>
      </c>
      <c r="I2" s="24" t="n">
        <v>10000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46125.526655093</v>
      </c>
      <c r="B3" s="16" t="s">
        <v>16</v>
      </c>
      <c r="C3" s="16" t="s">
        <v>157</v>
      </c>
      <c r="D3" s="16" t="s">
        <v>121</v>
      </c>
      <c r="E3" s="16" t="s">
        <v>17</v>
      </c>
      <c r="F3" s="16" t="s">
        <v>19</v>
      </c>
      <c r="G3" s="7" t="n">
        <v>30</v>
      </c>
      <c r="H3" s="6" t="n">
        <v>26.555</v>
      </c>
      <c r="I3" s="6" t="n">
        <v>-796.65</v>
      </c>
      <c r="J3" s="6" t="n">
        <v>-0</v>
      </c>
      <c r="K3" s="6" t="n">
        <v>-0.56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46125.532719907</v>
      </c>
      <c r="B4" s="16" t="s">
        <v>42</v>
      </c>
      <c r="C4" s="16" t="s">
        <v>158</v>
      </c>
      <c r="D4" s="16" t="s">
        <v>121</v>
      </c>
      <c r="E4" s="16" t="s">
        <v>17</v>
      </c>
      <c r="F4" s="16" t="s">
        <v>19</v>
      </c>
      <c r="G4" s="7" t="n">
        <v>30</v>
      </c>
      <c r="H4" s="6" t="n">
        <v>47.79</v>
      </c>
      <c r="I4" s="6" t="n">
        <v>-1433.7</v>
      </c>
      <c r="J4" s="6" t="n">
        <v>-0</v>
      </c>
      <c r="K4" s="6" t="n">
        <v>-1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5" t="n">
        <v>46125.582962963</v>
      </c>
      <c r="B5" s="26" t="s">
        <v>159</v>
      </c>
      <c r="C5" s="26" t="s">
        <v>97</v>
      </c>
      <c r="D5" s="26" t="s">
        <v>159</v>
      </c>
      <c r="E5" s="26" t="s">
        <v>159</v>
      </c>
      <c r="F5" s="26" t="s">
        <v>19</v>
      </c>
      <c r="G5" s="27" t="n">
        <v>1</v>
      </c>
      <c r="H5" s="28" t="n">
        <v>-5000</v>
      </c>
      <c r="I5" s="28" t="n">
        <v>-5000</v>
      </c>
      <c r="J5" s="28" t="n">
        <v>0</v>
      </c>
      <c r="K5" s="28" t="n">
        <v>-0</v>
      </c>
      <c r="L5" s="28" t="n">
        <v>-0</v>
      </c>
      <c r="M5" s="6" t="s">
        <f>=I5+J5+K5+L5</f>
      </c>
      <c r="N5" s="26"/>
    </row>
    <row collapsed="false" customFormat="false" customHeight="false" hidden="false" ht="12.1" outlineLevel="0" r="6">
      <c r="A6" s="25" t="n">
        <v>46125.606979167</v>
      </c>
      <c r="B6" s="26" t="s">
        <v>159</v>
      </c>
      <c r="C6" s="26" t="s">
        <v>97</v>
      </c>
      <c r="D6" s="26" t="s">
        <v>159</v>
      </c>
      <c r="E6" s="26" t="s">
        <v>159</v>
      </c>
      <c r="F6" s="26" t="s">
        <v>19</v>
      </c>
      <c r="G6" s="27" t="n">
        <v>1</v>
      </c>
      <c r="H6" s="28" t="n">
        <v>-1900</v>
      </c>
      <c r="I6" s="28" t="n">
        <v>-1900</v>
      </c>
      <c r="J6" s="28" t="n">
        <v>0</v>
      </c>
      <c r="K6" s="28" t="n">
        <v>-0</v>
      </c>
      <c r="L6" s="28" t="n">
        <v>-0</v>
      </c>
      <c r="M6" s="6" t="s">
        <f>=I6+J6+K6+L6</f>
      </c>
      <c r="N6" s="26"/>
    </row>
    <row collapsed="false" customFormat="false" customHeight="false" hidden="false" ht="12.1" outlineLevel="0" r="7">
      <c r="A7" s="20" t="n">
        <v>46125.612939815</v>
      </c>
      <c r="B7" s="16" t="s">
        <v>16</v>
      </c>
      <c r="C7" s="16" t="s">
        <v>157</v>
      </c>
      <c r="D7" s="16" t="s">
        <v>121</v>
      </c>
      <c r="E7" s="16" t="s">
        <v>17</v>
      </c>
      <c r="F7" s="16" t="s">
        <v>19</v>
      </c>
      <c r="G7" s="7" t="n">
        <v>20</v>
      </c>
      <c r="H7" s="6" t="n">
        <v>26.475</v>
      </c>
      <c r="I7" s="6" t="n">
        <v>-529.5</v>
      </c>
      <c r="J7" s="6" t="n">
        <v>-0</v>
      </c>
      <c r="K7" s="6" t="n">
        <v>-0.37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46126.466875</v>
      </c>
      <c r="B8" s="16" t="s">
        <v>73</v>
      </c>
      <c r="C8" s="16" t="s">
        <v>160</v>
      </c>
      <c r="D8" s="16" t="s">
        <v>121</v>
      </c>
      <c r="E8" s="16" t="s">
        <v>17</v>
      </c>
      <c r="F8" s="16" t="s">
        <v>19</v>
      </c>
      <c r="G8" s="7" t="n">
        <v>10</v>
      </c>
      <c r="H8" s="6" t="n">
        <v>41.28</v>
      </c>
      <c r="I8" s="6" t="n">
        <v>-412.8</v>
      </c>
      <c r="J8" s="6" t="n">
        <v>-0</v>
      </c>
      <c r="K8" s="6" t="n">
        <v>-0.29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1" t="n">
        <v>46132.621099537</v>
      </c>
      <c r="B9" s="22" t="s">
        <v>156</v>
      </c>
      <c r="C9" s="22" t="s">
        <v>96</v>
      </c>
      <c r="D9" s="22" t="s">
        <v>156</v>
      </c>
      <c r="E9" s="22" t="s">
        <v>156</v>
      </c>
      <c r="F9" s="22" t="s">
        <v>19</v>
      </c>
      <c r="G9" s="23" t="n">
        <v>1</v>
      </c>
      <c r="H9" s="24" t="n">
        <v>2000.92</v>
      </c>
      <c r="I9" s="24" t="n">
        <v>2000.92</v>
      </c>
      <c r="J9" s="24" t="n">
        <v>0</v>
      </c>
      <c r="K9" s="24" t="n">
        <v>-0</v>
      </c>
      <c r="L9" s="24" t="n">
        <v>-0</v>
      </c>
      <c r="M9" s="6" t="s">
        <f>=I9+J9+K9+L9</f>
      </c>
      <c r="N9" s="22"/>
    </row>
    <row collapsed="false" customFormat="false" customHeight="false" hidden="false" ht="12.1" outlineLevel="0" r="10">
      <c r="A10" s="20" t="n">
        <v>46132.629351852</v>
      </c>
      <c r="B10" s="16" t="s">
        <v>51</v>
      </c>
      <c r="C10" s="16" t="s">
        <v>161</v>
      </c>
      <c r="D10" s="16" t="s">
        <v>121</v>
      </c>
      <c r="E10" s="16" t="s">
        <v>17</v>
      </c>
      <c r="F10" s="16" t="s">
        <v>19</v>
      </c>
      <c r="G10" s="7" t="n">
        <v>1</v>
      </c>
      <c r="H10" s="6" t="n">
        <v>1307</v>
      </c>
      <c r="I10" s="6" t="n">
        <v>-1307</v>
      </c>
      <c r="J10" s="6" t="n">
        <v>-0</v>
      </c>
      <c r="K10" s="6" t="n">
        <v>-0.91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46133.615439815</v>
      </c>
      <c r="B11" s="16" t="s">
        <v>16</v>
      </c>
      <c r="C11" s="16" t="s">
        <v>157</v>
      </c>
      <c r="D11" s="16" t="s">
        <v>121</v>
      </c>
      <c r="E11" s="16" t="s">
        <v>17</v>
      </c>
      <c r="F11" s="16" t="s">
        <v>19</v>
      </c>
      <c r="G11" s="7" t="n">
        <v>20</v>
      </c>
      <c r="H11" s="6" t="n">
        <v>26.795</v>
      </c>
      <c r="I11" s="6" t="n">
        <v>-535.9</v>
      </c>
      <c r="J11" s="6" t="n">
        <v>-0</v>
      </c>
      <c r="K11" s="6" t="n">
        <v>-0.38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1" t="n">
        <v>46139.398414352</v>
      </c>
      <c r="B12" s="22" t="s">
        <v>156</v>
      </c>
      <c r="C12" s="22" t="s">
        <v>96</v>
      </c>
      <c r="D12" s="22" t="s">
        <v>156</v>
      </c>
      <c r="E12" s="22" t="s">
        <v>156</v>
      </c>
      <c r="F12" s="22" t="s">
        <v>19</v>
      </c>
      <c r="G12" s="23" t="n">
        <v>1</v>
      </c>
      <c r="H12" s="24" t="n">
        <v>5000</v>
      </c>
      <c r="I12" s="24" t="n">
        <v>5000</v>
      </c>
      <c r="J12" s="24" t="n">
        <v>0</v>
      </c>
      <c r="K12" s="24" t="n">
        <v>-0</v>
      </c>
      <c r="L12" s="24" t="n">
        <v>-0</v>
      </c>
      <c r="M12" s="6" t="s">
        <f>=I12+J12+K12+L12</f>
      </c>
      <c r="N12" s="22"/>
    </row>
    <row collapsed="false" customFormat="false" customHeight="false" hidden="false" ht="12.1" outlineLevel="0" r="13">
      <c r="A13" s="20" t="n">
        <v>46139.438321759</v>
      </c>
      <c r="B13" s="16" t="s">
        <v>16</v>
      </c>
      <c r="C13" s="16" t="s">
        <v>157</v>
      </c>
      <c r="D13" s="16" t="s">
        <v>121</v>
      </c>
      <c r="E13" s="16" t="s">
        <v>17</v>
      </c>
      <c r="F13" s="16" t="s">
        <v>19</v>
      </c>
      <c r="G13" s="7" t="n">
        <v>30</v>
      </c>
      <c r="H13" s="6" t="n">
        <v>25.82</v>
      </c>
      <c r="I13" s="6" t="n">
        <v>-774.6</v>
      </c>
      <c r="J13" s="6" t="n">
        <v>-0</v>
      </c>
      <c r="K13" s="6" t="n">
        <v>-0.54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46139.548078704</v>
      </c>
      <c r="B14" s="16" t="s">
        <v>39</v>
      </c>
      <c r="C14" s="16" t="s">
        <v>162</v>
      </c>
      <c r="D14" s="16" t="s">
        <v>121</v>
      </c>
      <c r="E14" s="16" t="s">
        <v>17</v>
      </c>
      <c r="F14" s="16" t="s">
        <v>19</v>
      </c>
      <c r="G14" s="7" t="n">
        <v>1</v>
      </c>
      <c r="H14" s="6" t="n">
        <v>792.6</v>
      </c>
      <c r="I14" s="6" t="n">
        <v>-792.6</v>
      </c>
      <c r="J14" s="6" t="n">
        <v>-0</v>
      </c>
      <c r="K14" s="6" t="n">
        <v>-0.55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46139.561828704</v>
      </c>
      <c r="B15" s="16" t="s">
        <v>42</v>
      </c>
      <c r="C15" s="16" t="s">
        <v>158</v>
      </c>
      <c r="D15" s="16" t="s">
        <v>121</v>
      </c>
      <c r="E15" s="16" t="s">
        <v>17</v>
      </c>
      <c r="F15" s="16" t="s">
        <v>19</v>
      </c>
      <c r="G15" s="7" t="n">
        <v>10</v>
      </c>
      <c r="H15" s="6" t="n">
        <v>48.84</v>
      </c>
      <c r="I15" s="6" t="n">
        <v>-488.4</v>
      </c>
      <c r="J15" s="6" t="n">
        <v>-0</v>
      </c>
      <c r="K15" s="6" t="n">
        <v>-0.34</v>
      </c>
      <c r="L15" s="6" t="n">
        <v>-0</v>
      </c>
      <c r="M15" s="6" t="s">
        <f>=I15+J15+K15+L15</f>
      </c>
      <c r="N15" s="16"/>
    </row>
    <row collapsed="false" customFormat="false" customHeight="false" hidden="false" ht="12.1" outlineLevel="0" r="16">
      <c r="A16" s="20" t="n">
        <v>46139.797951389</v>
      </c>
      <c r="B16" s="16" t="s">
        <v>71</v>
      </c>
      <c r="C16" s="16" t="s">
        <v>163</v>
      </c>
      <c r="D16" s="16" t="s">
        <v>121</v>
      </c>
      <c r="E16" s="16" t="s">
        <v>17</v>
      </c>
      <c r="F16" s="16" t="s">
        <v>19</v>
      </c>
      <c r="G16" s="7" t="n">
        <v>1</v>
      </c>
      <c r="H16" s="6" t="n">
        <v>415.2</v>
      </c>
      <c r="I16" s="6" t="n">
        <v>-415.2</v>
      </c>
      <c r="J16" s="6" t="n">
        <v>-0</v>
      </c>
      <c r="K16" s="6" t="n">
        <v>-0.29</v>
      </c>
      <c r="L16" s="6" t="n">
        <v>-0</v>
      </c>
      <c r="M16" s="6" t="s">
        <f>=I16+J16+K16+L16</f>
      </c>
      <c r="N16" s="16"/>
    </row>
    <row collapsed="false" customFormat="false" customHeight="false" hidden="false" ht="12.1" outlineLevel="0" r="17">
      <c r="A17" s="20" t="n">
        <v>46139.863449074</v>
      </c>
      <c r="B17" s="16" t="s">
        <v>24</v>
      </c>
      <c r="C17" s="16" t="s">
        <v>164</v>
      </c>
      <c r="D17" s="16" t="s">
        <v>121</v>
      </c>
      <c r="E17" s="16" t="s">
        <v>17</v>
      </c>
      <c r="F17" s="16" t="s">
        <v>19</v>
      </c>
      <c r="G17" s="7" t="n">
        <v>100</v>
      </c>
      <c r="H17" s="6" t="n">
        <v>11.882</v>
      </c>
      <c r="I17" s="6" t="n">
        <v>-1188.2</v>
      </c>
      <c r="J17" s="6" t="n">
        <v>-0</v>
      </c>
      <c r="K17" s="6" t="n">
        <v>-0.83</v>
      </c>
      <c r="L17" s="6" t="n">
        <v>-0</v>
      </c>
      <c r="M17" s="6" t="s">
        <f>=I17+J17+K17+L17</f>
      </c>
      <c r="N17" s="16"/>
    </row>
    <row collapsed="false" customFormat="false" customHeight="false" hidden="false" ht="12.1" outlineLevel="0" r="18">
      <c r="A18" s="20" t="n">
        <v>46140.408101852</v>
      </c>
      <c r="B18" s="16" t="s">
        <v>82</v>
      </c>
      <c r="C18" s="16" t="s">
        <v>165</v>
      </c>
      <c r="D18" s="16" t="s">
        <v>121</v>
      </c>
      <c r="E18" s="16" t="s">
        <v>79</v>
      </c>
      <c r="F18" s="16" t="s">
        <v>19</v>
      </c>
      <c r="G18" s="7" t="n">
        <v>1</v>
      </c>
      <c r="H18" s="6" t="n">
        <v>88.715</v>
      </c>
      <c r="I18" s="6" t="n">
        <v>-887.15</v>
      </c>
      <c r="J18" s="6" t="n">
        <v>-6.9</v>
      </c>
      <c r="K18" s="6" t="n">
        <v>-0.62</v>
      </c>
      <c r="L18" s="6" t="n">
        <v>-0</v>
      </c>
      <c r="M18" s="6" t="s">
        <f>=I18+J18+K18+L18</f>
      </c>
      <c r="N18" s="16"/>
    </row>
    <row collapsed="false" customFormat="false" customHeight="false" hidden="false" ht="12.1" outlineLevel="0" r="19">
      <c r="A19" s="20" t="n">
        <v>46140.455358796</v>
      </c>
      <c r="B19" s="16" t="s">
        <v>16</v>
      </c>
      <c r="C19" s="16" t="s">
        <v>157</v>
      </c>
      <c r="D19" s="16" t="s">
        <v>121</v>
      </c>
      <c r="E19" s="16" t="s">
        <v>17</v>
      </c>
      <c r="F19" s="16" t="s">
        <v>19</v>
      </c>
      <c r="G19" s="7" t="n">
        <v>20</v>
      </c>
      <c r="H19" s="6" t="n">
        <v>25.565</v>
      </c>
      <c r="I19" s="6" t="n">
        <v>-511.3</v>
      </c>
      <c r="J19" s="6" t="n">
        <v>-0</v>
      </c>
      <c r="K19" s="6" t="n">
        <v>-0.36</v>
      </c>
      <c r="L19" s="6" t="n">
        <v>-0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46142.685196759</v>
      </c>
      <c r="B20" s="16" t="s">
        <v>33</v>
      </c>
      <c r="C20" s="16" t="s">
        <v>166</v>
      </c>
      <c r="D20" s="16" t="s">
        <v>121</v>
      </c>
      <c r="E20" s="16" t="s">
        <v>17</v>
      </c>
      <c r="F20" s="16" t="s">
        <v>19</v>
      </c>
      <c r="G20" s="7" t="n">
        <v>2</v>
      </c>
      <c r="H20" s="6" t="n">
        <v>91.025</v>
      </c>
      <c r="I20" s="6" t="n">
        <v>-182.05</v>
      </c>
      <c r="J20" s="6" t="n">
        <v>-0</v>
      </c>
      <c r="K20" s="6" t="n">
        <v>-0.13</v>
      </c>
      <c r="L20" s="6" t="n">
        <v>-0</v>
      </c>
      <c r="M20" s="6" t="s">
        <f>=I20+J20+K20+L20</f>
      </c>
      <c r="N20" s="16"/>
    </row>
    <row collapsed="false" customFormat="false" customHeight="false" hidden="false" ht="12.1" outlineLevel="0" r="21">
      <c r="A21" s="21" t="n">
        <v>46146.355925926</v>
      </c>
      <c r="B21" s="22" t="s">
        <v>156</v>
      </c>
      <c r="C21" s="22" t="s">
        <v>96</v>
      </c>
      <c r="D21" s="22" t="s">
        <v>156</v>
      </c>
      <c r="E21" s="22" t="s">
        <v>156</v>
      </c>
      <c r="F21" s="22" t="s">
        <v>19</v>
      </c>
      <c r="G21" s="23" t="n">
        <v>1</v>
      </c>
      <c r="H21" s="24" t="n">
        <v>5000</v>
      </c>
      <c r="I21" s="24" t="n">
        <v>5000</v>
      </c>
      <c r="J21" s="24" t="n">
        <v>0</v>
      </c>
      <c r="K21" s="24" t="n">
        <v>-0</v>
      </c>
      <c r="L21" s="24" t="n">
        <v>-0</v>
      </c>
      <c r="M21" s="6" t="s">
        <f>=I21+J21+K21+L21</f>
      </c>
      <c r="N21" s="22"/>
    </row>
    <row collapsed="false" customFormat="false" customHeight="false" hidden="false" ht="12.1" outlineLevel="0" r="22">
      <c r="A22" s="20" t="n">
        <v>46146.589618056</v>
      </c>
      <c r="B22" s="16" t="s">
        <v>42</v>
      </c>
      <c r="C22" s="16" t="s">
        <v>158</v>
      </c>
      <c r="D22" s="16" t="s">
        <v>121</v>
      </c>
      <c r="E22" s="16" t="s">
        <v>17</v>
      </c>
      <c r="F22" s="16" t="s">
        <v>19</v>
      </c>
      <c r="G22" s="7" t="n">
        <v>10</v>
      </c>
      <c r="H22" s="6" t="n">
        <v>46.43</v>
      </c>
      <c r="I22" s="6" t="n">
        <v>-464.3</v>
      </c>
      <c r="J22" s="6" t="n">
        <v>-0</v>
      </c>
      <c r="K22" s="6" t="n">
        <v>-0.33</v>
      </c>
      <c r="L22" s="6" t="n">
        <v>-0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46146.589722222</v>
      </c>
      <c r="B23" s="16" t="s">
        <v>24</v>
      </c>
      <c r="C23" s="16" t="s">
        <v>164</v>
      </c>
      <c r="D23" s="16" t="s">
        <v>121</v>
      </c>
      <c r="E23" s="16" t="s">
        <v>17</v>
      </c>
      <c r="F23" s="16" t="s">
        <v>19</v>
      </c>
      <c r="G23" s="7" t="n">
        <v>100</v>
      </c>
      <c r="H23" s="6" t="n">
        <v>11.115</v>
      </c>
      <c r="I23" s="6" t="n">
        <v>-1111.5</v>
      </c>
      <c r="J23" s="6" t="n">
        <v>-0</v>
      </c>
      <c r="K23" s="6" t="n">
        <v>-0.78</v>
      </c>
      <c r="L23" s="6" t="n">
        <v>-0</v>
      </c>
      <c r="M23" s="6" t="s">
        <f>=I23+J23+K23+L23</f>
      </c>
      <c r="N23" s="16"/>
    </row>
    <row collapsed="false" customFormat="false" customHeight="false" hidden="false" ht="12.1" outlineLevel="0" r="24">
      <c r="A24" s="20" t="n">
        <v>46146.606226852</v>
      </c>
      <c r="B24" s="16" t="s">
        <v>39</v>
      </c>
      <c r="C24" s="16" t="s">
        <v>162</v>
      </c>
      <c r="D24" s="16" t="s">
        <v>121</v>
      </c>
      <c r="E24" s="16" t="s">
        <v>17</v>
      </c>
      <c r="F24" s="16" t="s">
        <v>19</v>
      </c>
      <c r="G24" s="7" t="n">
        <v>1</v>
      </c>
      <c r="H24" s="6" t="n">
        <v>750</v>
      </c>
      <c r="I24" s="6" t="n">
        <v>-750</v>
      </c>
      <c r="J24" s="6" t="n">
        <v>-0</v>
      </c>
      <c r="K24" s="6" t="n">
        <v>-0.53</v>
      </c>
      <c r="L24" s="6" t="n">
        <v>-0</v>
      </c>
      <c r="M24" s="6" t="s">
        <f>=I24+J24+K24+L24</f>
      </c>
      <c r="N24" s="16"/>
    </row>
    <row collapsed="false" customFormat="false" customHeight="false" hidden="false" ht="12.1" outlineLevel="0" r="25">
      <c r="A25" s="20" t="n">
        <v>46146.621805556</v>
      </c>
      <c r="B25" s="16" t="s">
        <v>16</v>
      </c>
      <c r="C25" s="16" t="s">
        <v>157</v>
      </c>
      <c r="D25" s="16" t="s">
        <v>121</v>
      </c>
      <c r="E25" s="16" t="s">
        <v>17</v>
      </c>
      <c r="F25" s="16" t="s">
        <v>19</v>
      </c>
      <c r="G25" s="7" t="n">
        <v>30</v>
      </c>
      <c r="H25" s="6" t="n">
        <v>24.475</v>
      </c>
      <c r="I25" s="6" t="n">
        <v>-734.25</v>
      </c>
      <c r="J25" s="6" t="n">
        <v>-0</v>
      </c>
      <c r="K25" s="6" t="n">
        <v>-0.51</v>
      </c>
      <c r="L25" s="6" t="n">
        <v>-0</v>
      </c>
      <c r="M25" s="6" t="s">
        <f>=I25+J25+K25+L25</f>
      </c>
      <c r="N25" s="16"/>
    </row>
    <row collapsed="false" customFormat="false" customHeight="false" hidden="false" ht="12.1" outlineLevel="0" r="26">
      <c r="A26" s="20" t="n">
        <v>46146.85943287</v>
      </c>
      <c r="B26" s="16" t="s">
        <v>56</v>
      </c>
      <c r="C26" s="16" t="s">
        <v>167</v>
      </c>
      <c r="D26" s="16" t="s">
        <v>121</v>
      </c>
      <c r="E26" s="16" t="s">
        <v>17</v>
      </c>
      <c r="F26" s="16" t="s">
        <v>19</v>
      </c>
      <c r="G26" s="7" t="n">
        <v>1</v>
      </c>
      <c r="H26" s="6" t="n">
        <v>402.1</v>
      </c>
      <c r="I26" s="6" t="n">
        <v>-402.1</v>
      </c>
      <c r="J26" s="6" t="n">
        <v>-0</v>
      </c>
      <c r="K26" s="6" t="n">
        <v>-0.28</v>
      </c>
      <c r="L26" s="6" t="n">
        <v>-0</v>
      </c>
      <c r="M26" s="6" t="s">
        <f>=I26+J26+K26+L26</f>
      </c>
      <c r="N26" s="16"/>
    </row>
    <row collapsed="false" customFormat="false" customHeight="false" hidden="false" ht="12.1" outlineLevel="0" r="27">
      <c r="A27" s="20" t="n">
        <v>46146.890046296</v>
      </c>
      <c r="B27" s="16" t="s">
        <v>30</v>
      </c>
      <c r="C27" s="16" t="s">
        <v>168</v>
      </c>
      <c r="D27" s="16" t="s">
        <v>121</v>
      </c>
      <c r="E27" s="16" t="s">
        <v>17</v>
      </c>
      <c r="F27" s="16" t="s">
        <v>19</v>
      </c>
      <c r="G27" s="7" t="n">
        <v>10</v>
      </c>
      <c r="H27" s="6" t="n">
        <v>85.34</v>
      </c>
      <c r="I27" s="6" t="n">
        <v>-853.4</v>
      </c>
      <c r="J27" s="6" t="n">
        <v>-0</v>
      </c>
      <c r="K27" s="6" t="n">
        <v>-0.6</v>
      </c>
      <c r="L27" s="6" t="n">
        <v>-0</v>
      </c>
      <c r="M27" s="6" t="s">
        <f>=I27+J27+K27+L27</f>
      </c>
      <c r="N27" s="16"/>
    </row>
    <row collapsed="false" customFormat="false" customHeight="false" hidden="false" ht="12.1" outlineLevel="0" r="28">
      <c r="A28" s="20" t="n">
        <v>46147.365451389</v>
      </c>
      <c r="B28" s="16" t="s">
        <v>16</v>
      </c>
      <c r="C28" s="16" t="s">
        <v>157</v>
      </c>
      <c r="D28" s="16" t="s">
        <v>121</v>
      </c>
      <c r="E28" s="16" t="s">
        <v>17</v>
      </c>
      <c r="F28" s="16" t="s">
        <v>19</v>
      </c>
      <c r="G28" s="7" t="n">
        <v>20</v>
      </c>
      <c r="H28" s="6" t="n">
        <v>24.485</v>
      </c>
      <c r="I28" s="6" t="n">
        <v>-489.7</v>
      </c>
      <c r="J28" s="6" t="n">
        <v>-0</v>
      </c>
      <c r="K28" s="6" t="n">
        <v>-0.34</v>
      </c>
      <c r="L28" s="6" t="n">
        <v>-0</v>
      </c>
      <c r="M28" s="6" t="s">
        <f>=I28+J28+K28+L28</f>
      </c>
      <c r="N28" s="16"/>
    </row>
    <row collapsed="false" customFormat="false" customHeight="false" hidden="false" ht="12.1" outlineLevel="0" r="29">
      <c r="A29" s="20" t="n">
        <v>46147.45130787</v>
      </c>
      <c r="B29" s="16" t="s">
        <v>33</v>
      </c>
      <c r="C29" s="16" t="s">
        <v>166</v>
      </c>
      <c r="D29" s="16" t="s">
        <v>121</v>
      </c>
      <c r="E29" s="16" t="s">
        <v>17</v>
      </c>
      <c r="F29" s="16" t="s">
        <v>19</v>
      </c>
      <c r="G29" s="7" t="n">
        <v>2</v>
      </c>
      <c r="H29" s="6" t="n">
        <v>89.685</v>
      </c>
      <c r="I29" s="6" t="n">
        <v>-179.37</v>
      </c>
      <c r="J29" s="6" t="n">
        <v>-0</v>
      </c>
      <c r="K29" s="6" t="n">
        <v>-0.13</v>
      </c>
      <c r="L29" s="6" t="n">
        <v>-0</v>
      </c>
      <c r="M29" s="6" t="s">
        <f>=I29+J29+K29+L29</f>
      </c>
      <c r="N29" s="16"/>
    </row>
    <row collapsed="false" customFormat="false" customHeight="false" hidden="false" ht="12.1" outlineLevel="0" r="30">
      <c r="A30" s="21" t="n">
        <v>46155.380358796</v>
      </c>
      <c r="B30" s="22" t="s">
        <v>156</v>
      </c>
      <c r="C30" s="22" t="s">
        <v>96</v>
      </c>
      <c r="D30" s="22" t="s">
        <v>156</v>
      </c>
      <c r="E30" s="22" t="s">
        <v>156</v>
      </c>
      <c r="F30" s="22" t="s">
        <v>19</v>
      </c>
      <c r="G30" s="23" t="n">
        <v>1</v>
      </c>
      <c r="H30" s="24" t="n">
        <v>5000</v>
      </c>
      <c r="I30" s="24" t="n">
        <v>5000</v>
      </c>
      <c r="J30" s="24" t="n">
        <v>0</v>
      </c>
      <c r="K30" s="24" t="n">
        <v>-0</v>
      </c>
      <c r="L30" s="24" t="n">
        <v>-0</v>
      </c>
      <c r="M30" s="6" t="s">
        <f>=I30+J30+K30+L30</f>
      </c>
      <c r="N30" s="22"/>
    </row>
    <row collapsed="false" customFormat="false" customHeight="false" hidden="false" ht="12.1" outlineLevel="0" r="31">
      <c r="A31" s="20" t="n">
        <v>46155.453009259</v>
      </c>
      <c r="B31" s="16" t="s">
        <v>24</v>
      </c>
      <c r="C31" s="16" t="s">
        <v>164</v>
      </c>
      <c r="D31" s="16" t="s">
        <v>121</v>
      </c>
      <c r="E31" s="16" t="s">
        <v>17</v>
      </c>
      <c r="F31" s="16" t="s">
        <v>19</v>
      </c>
      <c r="G31" s="7" t="n">
        <v>100</v>
      </c>
      <c r="H31" s="6" t="n">
        <v>11.226</v>
      </c>
      <c r="I31" s="6" t="n">
        <v>-1122.6</v>
      </c>
      <c r="J31" s="6" t="n">
        <v>-0</v>
      </c>
      <c r="K31" s="6" t="n">
        <v>-0.79</v>
      </c>
      <c r="L31" s="6" t="n">
        <v>-0</v>
      </c>
      <c r="M31" s="6" t="s">
        <f>=I31+J31+K31+L31</f>
      </c>
      <c r="N31" s="16"/>
    </row>
    <row collapsed="false" customFormat="false" customHeight="false" hidden="false" ht="12.1" outlineLevel="0" r="32">
      <c r="A32" s="20" t="n">
        <v>46155.472488426</v>
      </c>
      <c r="B32" s="16" t="s">
        <v>16</v>
      </c>
      <c r="C32" s="16" t="s">
        <v>157</v>
      </c>
      <c r="D32" s="16" t="s">
        <v>121</v>
      </c>
      <c r="E32" s="16" t="s">
        <v>17</v>
      </c>
      <c r="F32" s="16" t="s">
        <v>19</v>
      </c>
      <c r="G32" s="7" t="n">
        <v>50</v>
      </c>
      <c r="H32" s="6" t="n">
        <v>26.19</v>
      </c>
      <c r="I32" s="6" t="n">
        <v>-1309.5</v>
      </c>
      <c r="J32" s="6" t="n">
        <v>-0</v>
      </c>
      <c r="K32" s="6" t="n">
        <v>-0.92</v>
      </c>
      <c r="L32" s="6" t="n">
        <v>-0</v>
      </c>
      <c r="M32" s="6" t="s">
        <f>=I32+J32+K32+L32</f>
      </c>
      <c r="N32" s="16"/>
    </row>
    <row collapsed="false" customFormat="false" customHeight="false" hidden="false" ht="12.1" outlineLevel="0" r="33">
      <c r="A33" s="20" t="n">
        <v>46155.474652778</v>
      </c>
      <c r="B33" s="16" t="s">
        <v>21</v>
      </c>
      <c r="C33" s="16" t="s">
        <v>169</v>
      </c>
      <c r="D33" s="16" t="s">
        <v>121</v>
      </c>
      <c r="E33" s="16" t="s">
        <v>17</v>
      </c>
      <c r="F33" s="16" t="s">
        <v>19</v>
      </c>
      <c r="G33" s="7" t="n">
        <v>10</v>
      </c>
      <c r="H33" s="6" t="n">
        <v>132.72</v>
      </c>
      <c r="I33" s="6" t="n">
        <v>-1327.2</v>
      </c>
      <c r="J33" s="6" t="n">
        <v>-0</v>
      </c>
      <c r="K33" s="6" t="n">
        <v>-0.93</v>
      </c>
      <c r="L33" s="6" t="n">
        <v>-0</v>
      </c>
      <c r="M33" s="6" t="s">
        <f>=I33+J33+K33+L33</f>
      </c>
      <c r="N33" s="16"/>
    </row>
    <row collapsed="false" customFormat="false" customHeight="false" hidden="false" ht="12.1" outlineLevel="0" r="34">
      <c r="A34" s="20" t="n">
        <v>46155.512175926</v>
      </c>
      <c r="B34" s="16" t="s">
        <v>24</v>
      </c>
      <c r="C34" s="16" t="s">
        <v>164</v>
      </c>
      <c r="D34" s="16" t="s">
        <v>121</v>
      </c>
      <c r="E34" s="16" t="s">
        <v>17</v>
      </c>
      <c r="F34" s="16" t="s">
        <v>19</v>
      </c>
      <c r="G34" s="7" t="n">
        <v>100</v>
      </c>
      <c r="H34" s="6" t="n">
        <v>11.243</v>
      </c>
      <c r="I34" s="6" t="n">
        <v>-1124.3</v>
      </c>
      <c r="J34" s="6" t="n">
        <v>-0</v>
      </c>
      <c r="K34" s="6" t="n">
        <v>-0.79</v>
      </c>
      <c r="L34" s="6" t="n">
        <v>-0</v>
      </c>
      <c r="M34" s="6" t="s">
        <f>=I34+J34+K34+L34</f>
      </c>
      <c r="N34" s="16"/>
    </row>
    <row collapsed="false" customFormat="false" customHeight="false" hidden="false" ht="12.1" outlineLevel="0" r="35">
      <c r="A35" s="21" t="n">
        <v>46160.337743056</v>
      </c>
      <c r="B35" s="22" t="s">
        <v>156</v>
      </c>
      <c r="C35" s="22" t="s">
        <v>96</v>
      </c>
      <c r="D35" s="22" t="s">
        <v>156</v>
      </c>
      <c r="E35" s="22" t="s">
        <v>156</v>
      </c>
      <c r="F35" s="22" t="s">
        <v>19</v>
      </c>
      <c r="G35" s="23" t="n">
        <v>1</v>
      </c>
      <c r="H35" s="24" t="n">
        <v>5000</v>
      </c>
      <c r="I35" s="24" t="n">
        <v>5000</v>
      </c>
      <c r="J35" s="24" t="n">
        <v>0</v>
      </c>
      <c r="K35" s="24" t="n">
        <v>-0</v>
      </c>
      <c r="L35" s="24" t="n">
        <v>-0</v>
      </c>
      <c r="M35" s="6" t="s">
        <f>=I35+J35+K35+L35</f>
      </c>
      <c r="N35" s="22"/>
    </row>
    <row collapsed="false" customFormat="false" customHeight="false" hidden="false" ht="12.1" outlineLevel="0" r="36">
      <c r="A36" s="20" t="n">
        <v>46160.406168981</v>
      </c>
      <c r="B36" s="16" t="s">
        <v>24</v>
      </c>
      <c r="C36" s="16" t="s">
        <v>164</v>
      </c>
      <c r="D36" s="16" t="s">
        <v>121</v>
      </c>
      <c r="E36" s="16" t="s">
        <v>17</v>
      </c>
      <c r="F36" s="16" t="s">
        <v>19</v>
      </c>
      <c r="G36" s="7" t="n">
        <v>100</v>
      </c>
      <c r="H36" s="6" t="n">
        <v>11.646</v>
      </c>
      <c r="I36" s="6" t="n">
        <v>-1164.6</v>
      </c>
      <c r="J36" s="6" t="n">
        <v>-0</v>
      </c>
      <c r="K36" s="6" t="n">
        <v>-0.82</v>
      </c>
      <c r="L36" s="6" t="n">
        <v>-0</v>
      </c>
      <c r="M36" s="6" t="s">
        <f>=I36+J36+K36+L36</f>
      </c>
      <c r="N36" s="16"/>
    </row>
    <row collapsed="false" customFormat="false" customHeight="false" hidden="false" ht="12.1" outlineLevel="0" r="37">
      <c r="A37" s="20" t="n">
        <v>46160.421087963</v>
      </c>
      <c r="B37" s="16" t="s">
        <v>73</v>
      </c>
      <c r="C37" s="16" t="s">
        <v>160</v>
      </c>
      <c r="D37" s="16" t="s">
        <v>121</v>
      </c>
      <c r="E37" s="16" t="s">
        <v>17</v>
      </c>
      <c r="F37" s="16" t="s">
        <v>19</v>
      </c>
      <c r="G37" s="7" t="n">
        <v>10</v>
      </c>
      <c r="H37" s="6" t="n">
        <v>39.5</v>
      </c>
      <c r="I37" s="6" t="n">
        <v>-395</v>
      </c>
      <c r="J37" s="6" t="n">
        <v>-0</v>
      </c>
      <c r="K37" s="6" t="n">
        <v>-0.28</v>
      </c>
      <c r="L37" s="6" t="n">
        <v>-0</v>
      </c>
      <c r="M37" s="6" t="s">
        <f>=I37+J37+K37+L37</f>
      </c>
      <c r="N37" s="16"/>
    </row>
    <row collapsed="false" customFormat="false" customHeight="false" hidden="false" ht="12.1" outlineLevel="0" r="38">
      <c r="A38" s="20" t="n">
        <v>46160.482638889</v>
      </c>
      <c r="B38" s="16" t="s">
        <v>82</v>
      </c>
      <c r="C38" s="16" t="s">
        <v>165</v>
      </c>
      <c r="D38" s="16" t="s">
        <v>121</v>
      </c>
      <c r="E38" s="16" t="s">
        <v>79</v>
      </c>
      <c r="F38" s="16" t="s">
        <v>19</v>
      </c>
      <c r="G38" s="7" t="n">
        <v>1</v>
      </c>
      <c r="H38" s="6" t="n">
        <v>88.7</v>
      </c>
      <c r="I38" s="6" t="n">
        <v>-887</v>
      </c>
      <c r="J38" s="6" t="n">
        <v>-13.48</v>
      </c>
      <c r="K38" s="6" t="n">
        <v>-0.62</v>
      </c>
      <c r="L38" s="6" t="n">
        <v>-0</v>
      </c>
      <c r="M38" s="6" t="s">
        <f>=I38+J38+K38+L38</f>
      </c>
      <c r="N38" s="16"/>
    </row>
    <row collapsed="false" customFormat="false" customHeight="false" hidden="false" ht="12.1" outlineLevel="0" r="39">
      <c r="A39" s="20" t="n">
        <v>46160.887835648</v>
      </c>
      <c r="B39" s="16" t="s">
        <v>56</v>
      </c>
      <c r="C39" s="16" t="s">
        <v>167</v>
      </c>
      <c r="D39" s="16" t="s">
        <v>121</v>
      </c>
      <c r="E39" s="16" t="s">
        <v>17</v>
      </c>
      <c r="F39" s="16" t="s">
        <v>19</v>
      </c>
      <c r="G39" s="7" t="n">
        <v>1</v>
      </c>
      <c r="H39" s="6" t="n">
        <v>398.55</v>
      </c>
      <c r="I39" s="6" t="n">
        <v>-398.55</v>
      </c>
      <c r="J39" s="6" t="n">
        <v>-0</v>
      </c>
      <c r="K39" s="6" t="n">
        <v>-0.28</v>
      </c>
      <c r="L39" s="6" t="n">
        <v>-0</v>
      </c>
      <c r="M39" s="6" t="s">
        <f>=I39+J39+K39+L39</f>
      </c>
      <c r="N39" s="16"/>
    </row>
    <row collapsed="false" customFormat="false" customHeight="false" hidden="false" ht="12.1" outlineLevel="0" r="40">
      <c r="A40" s="20" t="n">
        <v>46160.890532407</v>
      </c>
      <c r="B40" s="16" t="s">
        <v>21</v>
      </c>
      <c r="C40" s="16" t="s">
        <v>169</v>
      </c>
      <c r="D40" s="16" t="s">
        <v>121</v>
      </c>
      <c r="E40" s="16" t="s">
        <v>17</v>
      </c>
      <c r="F40" s="16" t="s">
        <v>19</v>
      </c>
      <c r="G40" s="7" t="n">
        <v>10</v>
      </c>
      <c r="H40" s="6" t="n">
        <v>129.08</v>
      </c>
      <c r="I40" s="6" t="n">
        <v>-1290.8</v>
      </c>
      <c r="J40" s="6" t="n">
        <v>-0</v>
      </c>
      <c r="K40" s="6" t="n">
        <v>-0.9</v>
      </c>
      <c r="L40" s="6" t="n">
        <v>-0</v>
      </c>
      <c r="M40" s="6" t="s">
        <f>=I40+J40+K40+L40</f>
      </c>
      <c r="N40" s="16"/>
    </row>
    <row collapsed="false" customFormat="false" customHeight="false" hidden="false" ht="12.1" outlineLevel="0" r="41">
      <c r="A41" s="20" t="n">
        <v>46160.891076389</v>
      </c>
      <c r="B41" s="16" t="s">
        <v>42</v>
      </c>
      <c r="C41" s="16" t="s">
        <v>158</v>
      </c>
      <c r="D41" s="16" t="s">
        <v>121</v>
      </c>
      <c r="E41" s="16" t="s">
        <v>17</v>
      </c>
      <c r="F41" s="16" t="s">
        <v>19</v>
      </c>
      <c r="G41" s="7" t="n">
        <v>10</v>
      </c>
      <c r="H41" s="6" t="n">
        <v>47.07</v>
      </c>
      <c r="I41" s="6" t="n">
        <v>-470.7</v>
      </c>
      <c r="J41" s="6" t="n">
        <v>-0</v>
      </c>
      <c r="K41" s="6" t="n">
        <v>-0.33</v>
      </c>
      <c r="L41" s="6" t="n">
        <v>-0</v>
      </c>
      <c r="M41" s="6" t="s">
        <f>=I41+J41+K41+L41</f>
      </c>
      <c r="N41" s="16"/>
    </row>
    <row collapsed="false" customFormat="false" customHeight="false" hidden="false" ht="12.1" outlineLevel="0" r="42">
      <c r="A42" s="20" t="n">
        <v>46160.891979167</v>
      </c>
      <c r="B42" s="16" t="s">
        <v>33</v>
      </c>
      <c r="C42" s="16" t="s">
        <v>166</v>
      </c>
      <c r="D42" s="16" t="s">
        <v>121</v>
      </c>
      <c r="E42" s="16" t="s">
        <v>17</v>
      </c>
      <c r="F42" s="16" t="s">
        <v>19</v>
      </c>
      <c r="G42" s="7" t="n">
        <v>1</v>
      </c>
      <c r="H42" s="6" t="n">
        <v>90.165</v>
      </c>
      <c r="I42" s="6" t="n">
        <v>-90.17</v>
      </c>
      <c r="J42" s="6" t="n">
        <v>-0</v>
      </c>
      <c r="K42" s="6" t="n">
        <v>-0.06</v>
      </c>
      <c r="L42" s="6" t="n">
        <v>-0</v>
      </c>
      <c r="M42" s="6" t="s">
        <f>=I42+J42+K42+L42</f>
      </c>
      <c r="N42" s="16"/>
    </row>
    <row collapsed="false" customFormat="false" customHeight="false" hidden="false" ht="12.1" outlineLevel="0" r="43">
      <c r="A43" s="20" t="n">
        <v>46160.92587963</v>
      </c>
      <c r="B43" s="16" t="s">
        <v>71</v>
      </c>
      <c r="C43" s="16" t="s">
        <v>163</v>
      </c>
      <c r="D43" s="16" t="s">
        <v>121</v>
      </c>
      <c r="E43" s="16" t="s">
        <v>17</v>
      </c>
      <c r="F43" s="16" t="s">
        <v>19</v>
      </c>
      <c r="G43" s="7" t="n">
        <v>1</v>
      </c>
      <c r="H43" s="6" t="n">
        <v>397</v>
      </c>
      <c r="I43" s="6" t="n">
        <v>-397</v>
      </c>
      <c r="J43" s="6" t="n">
        <v>-0</v>
      </c>
      <c r="K43" s="6" t="n">
        <v>-0.28</v>
      </c>
      <c r="L43" s="6" t="n">
        <v>-0</v>
      </c>
      <c r="M43" s="6" t="s">
        <f>=I43+J43+K43+L43</f>
      </c>
      <c r="N43" s="16"/>
    </row>
    <row collapsed="false" customFormat="false" customHeight="false" hidden="false" ht="12.1" outlineLevel="0" r="44">
      <c r="A44" s="21" t="n">
        <v>46167.526099537</v>
      </c>
      <c r="B44" s="22" t="s">
        <v>156</v>
      </c>
      <c r="C44" s="22" t="s">
        <v>96</v>
      </c>
      <c r="D44" s="22" t="s">
        <v>156</v>
      </c>
      <c r="E44" s="22" t="s">
        <v>156</v>
      </c>
      <c r="F44" s="22" t="s">
        <v>19</v>
      </c>
      <c r="G44" s="23" t="n">
        <v>1</v>
      </c>
      <c r="H44" s="24" t="n">
        <v>5000</v>
      </c>
      <c r="I44" s="24" t="n">
        <v>5000</v>
      </c>
      <c r="J44" s="24" t="n">
        <v>0</v>
      </c>
      <c r="K44" s="24" t="n">
        <v>-0</v>
      </c>
      <c r="L44" s="24" t="n">
        <v>-0</v>
      </c>
      <c r="M44" s="6" t="s">
        <f>=I44+J44+K44+L44</f>
      </c>
      <c r="N44" s="22"/>
    </row>
    <row collapsed="false" customFormat="false" customHeight="false" hidden="false" ht="12.1" outlineLevel="0" r="45">
      <c r="A45" s="20" t="n">
        <v>46167.5284375</v>
      </c>
      <c r="B45" s="16" t="s">
        <v>82</v>
      </c>
      <c r="C45" s="16" t="s">
        <v>165</v>
      </c>
      <c r="D45" s="16" t="s">
        <v>121</v>
      </c>
      <c r="E45" s="16" t="s">
        <v>79</v>
      </c>
      <c r="F45" s="16" t="s">
        <v>19</v>
      </c>
      <c r="G45" s="7" t="n">
        <v>1</v>
      </c>
      <c r="H45" s="6" t="n">
        <v>88.656</v>
      </c>
      <c r="I45" s="6" t="n">
        <v>-886.56</v>
      </c>
      <c r="J45" s="6" t="n">
        <v>-15.78</v>
      </c>
      <c r="K45" s="6" t="n">
        <v>-0.62</v>
      </c>
      <c r="L45" s="6" t="n">
        <v>-0</v>
      </c>
      <c r="M45" s="6" t="s">
        <f>=I45+J45+K45+L45</f>
      </c>
      <c r="N45" s="16"/>
    </row>
    <row collapsed="false" customFormat="false" customHeight="false" hidden="false" ht="12.1" outlineLevel="0" r="46">
      <c r="A46" s="20" t="n">
        <v>46167.550925926</v>
      </c>
      <c r="B46" s="16" t="s">
        <v>42</v>
      </c>
      <c r="C46" s="16" t="s">
        <v>158</v>
      </c>
      <c r="D46" s="16" t="s">
        <v>121</v>
      </c>
      <c r="E46" s="16" t="s">
        <v>17</v>
      </c>
      <c r="F46" s="16" t="s">
        <v>19</v>
      </c>
      <c r="G46" s="7" t="n">
        <v>10</v>
      </c>
      <c r="H46" s="6" t="n">
        <v>47.07</v>
      </c>
      <c r="I46" s="6" t="n">
        <v>-470.7</v>
      </c>
      <c r="J46" s="6" t="n">
        <v>-0</v>
      </c>
      <c r="K46" s="6" t="n">
        <v>-0.33</v>
      </c>
      <c r="L46" s="6" t="n">
        <v>-0</v>
      </c>
      <c r="M46" s="6" t="s">
        <f>=I46+J46+K46+L46</f>
      </c>
      <c r="N46" s="16"/>
    </row>
    <row collapsed="false" customFormat="false" customHeight="false" hidden="false" ht="12.1" outlineLevel="0" r="47">
      <c r="A47" s="20" t="n">
        <v>46167.575914352</v>
      </c>
      <c r="B47" s="16" t="s">
        <v>73</v>
      </c>
      <c r="C47" s="16" t="s">
        <v>160</v>
      </c>
      <c r="D47" s="16" t="s">
        <v>121</v>
      </c>
      <c r="E47" s="16" t="s">
        <v>17</v>
      </c>
      <c r="F47" s="16" t="s">
        <v>19</v>
      </c>
      <c r="G47" s="7" t="n">
        <v>10</v>
      </c>
      <c r="H47" s="6" t="n">
        <v>40.935</v>
      </c>
      <c r="I47" s="6" t="n">
        <v>-409.35</v>
      </c>
      <c r="J47" s="6" t="n">
        <v>-0</v>
      </c>
      <c r="K47" s="6" t="n">
        <v>-0.29</v>
      </c>
      <c r="L47" s="6" t="n">
        <v>-0</v>
      </c>
      <c r="M47" s="6" t="s">
        <f>=I47+J47+K47+L47</f>
      </c>
      <c r="N47" s="16"/>
    </row>
    <row collapsed="false" customFormat="false" customHeight="false" hidden="false" ht="12.1" outlineLevel="0" r="48">
      <c r="A48" s="20" t="n">
        <v>46167.58806713</v>
      </c>
      <c r="B48" s="16" t="s">
        <v>30</v>
      </c>
      <c r="C48" s="16" t="s">
        <v>168</v>
      </c>
      <c r="D48" s="16" t="s">
        <v>121</v>
      </c>
      <c r="E48" s="16" t="s">
        <v>17</v>
      </c>
      <c r="F48" s="16" t="s">
        <v>19</v>
      </c>
      <c r="G48" s="7" t="n">
        <v>10</v>
      </c>
      <c r="H48" s="6" t="n">
        <v>82.36</v>
      </c>
      <c r="I48" s="6" t="n">
        <v>-823.6</v>
      </c>
      <c r="J48" s="6" t="n">
        <v>-0</v>
      </c>
      <c r="K48" s="6" t="n">
        <v>-0.58</v>
      </c>
      <c r="L48" s="6" t="n">
        <v>-0</v>
      </c>
      <c r="M48" s="6" t="s">
        <f>=I48+J48+K48+L48</f>
      </c>
      <c r="N48" s="16"/>
    </row>
    <row collapsed="false" customFormat="false" customHeight="false" hidden="false" ht="12.1" outlineLevel="0" r="49">
      <c r="A49" s="20" t="n">
        <v>46167.61525463</v>
      </c>
      <c r="B49" s="16" t="s">
        <v>56</v>
      </c>
      <c r="C49" s="16" t="s">
        <v>167</v>
      </c>
      <c r="D49" s="16" t="s">
        <v>121</v>
      </c>
      <c r="E49" s="16" t="s">
        <v>17</v>
      </c>
      <c r="F49" s="16" t="s">
        <v>19</v>
      </c>
      <c r="G49" s="7" t="n">
        <v>1</v>
      </c>
      <c r="H49" s="6" t="n">
        <v>381.7</v>
      </c>
      <c r="I49" s="6" t="n">
        <v>-381.7</v>
      </c>
      <c r="J49" s="6" t="n">
        <v>-0</v>
      </c>
      <c r="K49" s="6" t="n">
        <v>-0.27</v>
      </c>
      <c r="L49" s="6" t="n">
        <v>-0</v>
      </c>
      <c r="M49" s="6" t="s">
        <f>=I49+J49+K49+L49</f>
      </c>
      <c r="N49" s="16"/>
    </row>
    <row collapsed="false" customFormat="false" customHeight="false" hidden="false" ht="12.1" outlineLevel="0" r="50">
      <c r="A50" s="20" t="n">
        <v>46167.648842593</v>
      </c>
      <c r="B50" s="16" t="s">
        <v>39</v>
      </c>
      <c r="C50" s="16" t="s">
        <v>162</v>
      </c>
      <c r="D50" s="16" t="s">
        <v>121</v>
      </c>
      <c r="E50" s="16" t="s">
        <v>17</v>
      </c>
      <c r="F50" s="16" t="s">
        <v>19</v>
      </c>
      <c r="G50" s="7" t="n">
        <v>1</v>
      </c>
      <c r="H50" s="6" t="n">
        <v>725.4</v>
      </c>
      <c r="I50" s="6" t="n">
        <v>-725.4</v>
      </c>
      <c r="J50" s="6" t="n">
        <v>-0</v>
      </c>
      <c r="K50" s="6" t="n">
        <v>-0.51</v>
      </c>
      <c r="L50" s="6" t="n">
        <v>-0</v>
      </c>
      <c r="M50" s="6" t="s">
        <f>=I50+J50+K50+L50</f>
      </c>
      <c r="N50" s="16"/>
    </row>
    <row collapsed="false" customFormat="false" customHeight="false" hidden="false" ht="12.1" outlineLevel="0" r="51">
      <c r="A51" s="20" t="n">
        <v>46167.664814815</v>
      </c>
      <c r="B51" s="16" t="s">
        <v>53</v>
      </c>
      <c r="C51" s="16" t="s">
        <v>170</v>
      </c>
      <c r="D51" s="16" t="s">
        <v>121</v>
      </c>
      <c r="E51" s="16" t="s">
        <v>17</v>
      </c>
      <c r="F51" s="16" t="s">
        <v>19</v>
      </c>
      <c r="G51" s="7" t="n">
        <v>100</v>
      </c>
      <c r="H51" s="6" t="n">
        <v>11.935</v>
      </c>
      <c r="I51" s="6" t="n">
        <v>-1193.5</v>
      </c>
      <c r="J51" s="6" t="n">
        <v>-0</v>
      </c>
      <c r="K51" s="6" t="n">
        <v>-0.84</v>
      </c>
      <c r="L51" s="6" t="n">
        <v>-0</v>
      </c>
      <c r="M51" s="6" t="s">
        <f>=I51+J51+K51+L51</f>
      </c>
      <c r="N51" s="16"/>
    </row>
    <row collapsed="false" customFormat="false" customHeight="false" hidden="false" ht="12.1" outlineLevel="0" r="52">
      <c r="A52" s="20" t="n">
        <v>46167.717268519</v>
      </c>
      <c r="B52" s="16" t="s">
        <v>33</v>
      </c>
      <c r="C52" s="16" t="s">
        <v>166</v>
      </c>
      <c r="D52" s="16" t="s">
        <v>121</v>
      </c>
      <c r="E52" s="16" t="s">
        <v>17</v>
      </c>
      <c r="F52" s="16" t="s">
        <v>19</v>
      </c>
      <c r="G52" s="7" t="n">
        <v>1</v>
      </c>
      <c r="H52" s="6" t="n">
        <v>86.86</v>
      </c>
      <c r="I52" s="6" t="n">
        <v>-86.86</v>
      </c>
      <c r="J52" s="6" t="n">
        <v>-0</v>
      </c>
      <c r="K52" s="6" t="n">
        <v>-0.06</v>
      </c>
      <c r="L52" s="6" t="n">
        <v>-0</v>
      </c>
      <c r="M52" s="6" t="s">
        <f>=I52+J52+K52+L52</f>
      </c>
      <c r="N52" s="16"/>
    </row>
    <row collapsed="false" customFormat="false" customHeight="false" hidden="false" ht="12.1" outlineLevel="0" r="53">
      <c r="A53" s="21" t="n">
        <v>46178.795381944</v>
      </c>
      <c r="B53" s="22" t="s">
        <v>156</v>
      </c>
      <c r="C53" s="22" t="s">
        <v>96</v>
      </c>
      <c r="D53" s="22" t="s">
        <v>156</v>
      </c>
      <c r="E53" s="22" t="s">
        <v>156</v>
      </c>
      <c r="F53" s="22" t="s">
        <v>19</v>
      </c>
      <c r="G53" s="23" t="n">
        <v>1</v>
      </c>
      <c r="H53" s="24" t="n">
        <v>12500</v>
      </c>
      <c r="I53" s="24" t="n">
        <v>12500</v>
      </c>
      <c r="J53" s="24" t="n">
        <v>0</v>
      </c>
      <c r="K53" s="24" t="n">
        <v>-0</v>
      </c>
      <c r="L53" s="24" t="n">
        <v>-0</v>
      </c>
      <c r="M53" s="6" t="s">
        <f>=I53+J53+K53+L53</f>
      </c>
      <c r="N53" s="22"/>
    </row>
    <row collapsed="false" customFormat="false" customHeight="false" hidden="false" ht="12.1" outlineLevel="0" r="54">
      <c r="A54" s="20" t="n">
        <v>46178.822916667</v>
      </c>
      <c r="B54" s="16" t="s">
        <v>78</v>
      </c>
      <c r="C54" s="16" t="s">
        <v>171</v>
      </c>
      <c r="D54" s="16" t="s">
        <v>121</v>
      </c>
      <c r="E54" s="16" t="s">
        <v>79</v>
      </c>
      <c r="F54" s="16" t="s">
        <v>19</v>
      </c>
      <c r="G54" s="7" t="n">
        <v>1</v>
      </c>
      <c r="H54" s="6" t="n">
        <v>92.596</v>
      </c>
      <c r="I54" s="6" t="n">
        <v>-925.96</v>
      </c>
      <c r="J54" s="6" t="n">
        <v>-16.1</v>
      </c>
      <c r="K54" s="6" t="n">
        <v>-0.65</v>
      </c>
      <c r="L54" s="6" t="n">
        <v>-0</v>
      </c>
      <c r="M54" s="6" t="s">
        <f>=I54+J54+K54+L54</f>
      </c>
      <c r="N54" s="16"/>
    </row>
    <row collapsed="false" customFormat="false" customHeight="false" hidden="false" ht="12.1" outlineLevel="0" r="55">
      <c r="A55" s="20" t="n">
        <v>46178.829606481</v>
      </c>
      <c r="B55" s="16" t="s">
        <v>78</v>
      </c>
      <c r="C55" s="16" t="s">
        <v>171</v>
      </c>
      <c r="D55" s="16" t="s">
        <v>121</v>
      </c>
      <c r="E55" s="16" t="s">
        <v>79</v>
      </c>
      <c r="F55" s="16" t="s">
        <v>19</v>
      </c>
      <c r="G55" s="7" t="n">
        <v>5</v>
      </c>
      <c r="H55" s="6" t="n">
        <v>92.596</v>
      </c>
      <c r="I55" s="6" t="n">
        <v>-4629.8</v>
      </c>
      <c r="J55" s="6" t="n">
        <v>-80.5</v>
      </c>
      <c r="K55" s="6" t="n">
        <v>-3.24</v>
      </c>
      <c r="L55" s="6" t="n">
        <v>-0</v>
      </c>
      <c r="M55" s="6" t="s">
        <f>=I55+J55+K55+L55</f>
      </c>
      <c r="N55" s="16"/>
    </row>
    <row collapsed="false" customFormat="false" customHeight="false" hidden="false" ht="12.1" outlineLevel="0" r="56">
      <c r="A56" s="20" t="n">
        <v>46178.830891204</v>
      </c>
      <c r="B56" s="16" t="s">
        <v>78</v>
      </c>
      <c r="C56" s="16" t="s">
        <v>171</v>
      </c>
      <c r="D56" s="16" t="s">
        <v>121</v>
      </c>
      <c r="E56" s="16" t="s">
        <v>79</v>
      </c>
      <c r="F56" s="16" t="s">
        <v>19</v>
      </c>
      <c r="G56" s="7" t="n">
        <v>1</v>
      </c>
      <c r="H56" s="6" t="n">
        <v>92.596</v>
      </c>
      <c r="I56" s="6" t="n">
        <v>-925.96</v>
      </c>
      <c r="J56" s="6" t="n">
        <v>-16.1</v>
      </c>
      <c r="K56" s="6" t="n">
        <v>-0.65</v>
      </c>
      <c r="L56" s="6" t="n">
        <v>-0</v>
      </c>
      <c r="M56" s="6" t="s">
        <f>=I56+J56+K56+L56</f>
      </c>
      <c r="N56" s="16"/>
    </row>
    <row collapsed="false" customFormat="false" customHeight="false" hidden="false" ht="12.1" outlineLevel="0" r="57">
      <c r="A57" s="20" t="n">
        <v>46178.857453704</v>
      </c>
      <c r="B57" s="16" t="s">
        <v>78</v>
      </c>
      <c r="C57" s="16" t="s">
        <v>171</v>
      </c>
      <c r="D57" s="16" t="s">
        <v>121</v>
      </c>
      <c r="E57" s="16" t="s">
        <v>79</v>
      </c>
      <c r="F57" s="16" t="s">
        <v>19</v>
      </c>
      <c r="G57" s="7" t="n">
        <v>5</v>
      </c>
      <c r="H57" s="6" t="n">
        <v>92.596</v>
      </c>
      <c r="I57" s="6" t="n">
        <v>-4629.8</v>
      </c>
      <c r="J57" s="6" t="n">
        <v>-80.5</v>
      </c>
      <c r="K57" s="6" t="n">
        <v>-3.24</v>
      </c>
      <c r="L57" s="6" t="n">
        <v>-0</v>
      </c>
      <c r="M57" s="6" t="s">
        <f>=I57+J57+K57+L57</f>
      </c>
      <c r="N57" s="16"/>
    </row>
    <row collapsed="false" customFormat="false" customHeight="false" hidden="false" ht="12.1" outlineLevel="0" r="58">
      <c r="A58" s="21" t="n">
        <v>46179.597280093</v>
      </c>
      <c r="B58" s="22" t="s">
        <v>156</v>
      </c>
      <c r="C58" s="22" t="s">
        <v>96</v>
      </c>
      <c r="D58" s="22" t="s">
        <v>156</v>
      </c>
      <c r="E58" s="22" t="s">
        <v>156</v>
      </c>
      <c r="F58" s="22" t="s">
        <v>19</v>
      </c>
      <c r="G58" s="23" t="n">
        <v>1</v>
      </c>
      <c r="H58" s="24" t="n">
        <v>5000</v>
      </c>
      <c r="I58" s="24" t="n">
        <v>5000</v>
      </c>
      <c r="J58" s="24" t="n">
        <v>0</v>
      </c>
      <c r="K58" s="24" t="n">
        <v>-0</v>
      </c>
      <c r="L58" s="24" t="n">
        <v>-0</v>
      </c>
      <c r="M58" s="6" t="s">
        <f>=I58+J58+K58+L58</f>
      </c>
      <c r="N58" s="22"/>
    </row>
    <row collapsed="false" customFormat="false" customHeight="false" hidden="false" ht="12.1" outlineLevel="0" r="59">
      <c r="A59" s="20" t="n">
        <v>46179.605439815</v>
      </c>
      <c r="B59" s="16" t="s">
        <v>16</v>
      </c>
      <c r="C59" s="16" t="s">
        <v>157</v>
      </c>
      <c r="D59" s="16" t="s">
        <v>121</v>
      </c>
      <c r="E59" s="16" t="s">
        <v>17</v>
      </c>
      <c r="F59" s="16" t="s">
        <v>19</v>
      </c>
      <c r="G59" s="7" t="n">
        <v>10</v>
      </c>
      <c r="H59" s="6" t="n">
        <v>22.385</v>
      </c>
      <c r="I59" s="6" t="n">
        <v>-223.85</v>
      </c>
      <c r="J59" s="6" t="n">
        <v>-0</v>
      </c>
      <c r="K59" s="6" t="n">
        <v>-0.16</v>
      </c>
      <c r="L59" s="6" t="n">
        <v>-0</v>
      </c>
      <c r="M59" s="6" t="s">
        <f>=I59+J59+K59+L59</f>
      </c>
      <c r="N59" s="16"/>
    </row>
    <row collapsed="false" customFormat="false" customHeight="false" hidden="false" ht="12.1" outlineLevel="0" r="60">
      <c r="A60" s="20" t="n">
        <v>46179.605706019</v>
      </c>
      <c r="B60" s="16" t="s">
        <v>39</v>
      </c>
      <c r="C60" s="16" t="s">
        <v>162</v>
      </c>
      <c r="D60" s="16" t="s">
        <v>121</v>
      </c>
      <c r="E60" s="16" t="s">
        <v>17</v>
      </c>
      <c r="F60" s="16" t="s">
        <v>19</v>
      </c>
      <c r="G60" s="7" t="n">
        <v>1</v>
      </c>
      <c r="H60" s="6" t="n">
        <v>677.8</v>
      </c>
      <c r="I60" s="6" t="n">
        <v>-677.8</v>
      </c>
      <c r="J60" s="6" t="n">
        <v>-0</v>
      </c>
      <c r="K60" s="6" t="n">
        <v>-0.47</v>
      </c>
      <c r="L60" s="6" t="n">
        <v>-0</v>
      </c>
      <c r="M60" s="6" t="s">
        <f>=I60+J60+K60+L60</f>
      </c>
      <c r="N60" s="16"/>
    </row>
    <row collapsed="false" customFormat="false" customHeight="false" hidden="false" ht="12.1" outlineLevel="0" r="61">
      <c r="A61" s="20" t="n">
        <v>46179.61650463</v>
      </c>
      <c r="B61" s="16" t="s">
        <v>33</v>
      </c>
      <c r="C61" s="16" t="s">
        <v>166</v>
      </c>
      <c r="D61" s="16" t="s">
        <v>121</v>
      </c>
      <c r="E61" s="16" t="s">
        <v>17</v>
      </c>
      <c r="F61" s="16" t="s">
        <v>19</v>
      </c>
      <c r="G61" s="7" t="n">
        <v>3</v>
      </c>
      <c r="H61" s="6" t="n">
        <v>76.015</v>
      </c>
      <c r="I61" s="6" t="n">
        <v>-228.05</v>
      </c>
      <c r="J61" s="6" t="n">
        <v>-0</v>
      </c>
      <c r="K61" s="6" t="n">
        <v>-0.16</v>
      </c>
      <c r="L61" s="6" t="n">
        <v>-0</v>
      </c>
      <c r="M61" s="6" t="s">
        <f>=I61+J61+K61+L61</f>
      </c>
      <c r="N61" s="16"/>
    </row>
    <row collapsed="false" customFormat="false" customHeight="false" hidden="false" ht="12.1" outlineLevel="0" r="62">
      <c r="A62" s="20" t="n">
        <v>46179.616793981</v>
      </c>
      <c r="B62" s="16" t="s">
        <v>33</v>
      </c>
      <c r="C62" s="16" t="s">
        <v>166</v>
      </c>
      <c r="D62" s="16" t="s">
        <v>121</v>
      </c>
      <c r="E62" s="16" t="s">
        <v>17</v>
      </c>
      <c r="F62" s="16" t="s">
        <v>19</v>
      </c>
      <c r="G62" s="7" t="n">
        <v>4</v>
      </c>
      <c r="H62" s="6" t="n">
        <v>76.015</v>
      </c>
      <c r="I62" s="6" t="n">
        <v>-304.06</v>
      </c>
      <c r="J62" s="6" t="n">
        <v>-0</v>
      </c>
      <c r="K62" s="6" t="n">
        <v>-0.21</v>
      </c>
      <c r="L62" s="6" t="n">
        <v>-0</v>
      </c>
      <c r="M62" s="6" t="s">
        <f>=I62+J62+K62+L62</f>
      </c>
      <c r="N62" s="16"/>
    </row>
    <row collapsed="false" customFormat="false" customHeight="false" hidden="false" ht="12.1" outlineLevel="0" r="63">
      <c r="A63" s="20" t="n">
        <v>46179.616898148</v>
      </c>
      <c r="B63" s="16" t="s">
        <v>33</v>
      </c>
      <c r="C63" s="16" t="s">
        <v>166</v>
      </c>
      <c r="D63" s="16" t="s">
        <v>121</v>
      </c>
      <c r="E63" s="16" t="s">
        <v>17</v>
      </c>
      <c r="F63" s="16" t="s">
        <v>19</v>
      </c>
      <c r="G63" s="7" t="n">
        <v>3</v>
      </c>
      <c r="H63" s="6" t="n">
        <v>76.015</v>
      </c>
      <c r="I63" s="6" t="n">
        <v>-228.05</v>
      </c>
      <c r="J63" s="6" t="n">
        <v>-0</v>
      </c>
      <c r="K63" s="6" t="n">
        <v>-0.16</v>
      </c>
      <c r="L63" s="6" t="n">
        <v>-0</v>
      </c>
      <c r="M63" s="6" t="s">
        <f>=I63+J63+K63+L63</f>
      </c>
      <c r="N63" s="16"/>
    </row>
    <row collapsed="false" customFormat="false" customHeight="false" hidden="false" ht="12.1" outlineLevel="0" r="64">
      <c r="A64" s="20" t="n">
        <v>46179.62005787</v>
      </c>
      <c r="B64" s="16" t="s">
        <v>51</v>
      </c>
      <c r="C64" s="16" t="s">
        <v>161</v>
      </c>
      <c r="D64" s="16" t="s">
        <v>121</v>
      </c>
      <c r="E64" s="16" t="s">
        <v>17</v>
      </c>
      <c r="F64" s="16" t="s">
        <v>19</v>
      </c>
      <c r="G64" s="7" t="n">
        <v>1</v>
      </c>
      <c r="H64" s="6" t="n">
        <v>1211</v>
      </c>
      <c r="I64" s="6" t="n">
        <v>-1211</v>
      </c>
      <c r="J64" s="6" t="n">
        <v>-0</v>
      </c>
      <c r="K64" s="6" t="n">
        <v>-0.85</v>
      </c>
      <c r="L64" s="6" t="n">
        <v>-0</v>
      </c>
      <c r="M64" s="6" t="s">
        <f>=I64+J64+K64+L64</f>
      </c>
      <c r="N64" s="16"/>
    </row>
    <row collapsed="false" customFormat="false" customHeight="false" hidden="false" ht="12.1" outlineLevel="0" r="65">
      <c r="A65" s="20" t="n">
        <v>46179.624444444</v>
      </c>
      <c r="B65" s="16" t="s">
        <v>65</v>
      </c>
      <c r="C65" s="16" t="s">
        <v>172</v>
      </c>
      <c r="D65" s="16" t="s">
        <v>121</v>
      </c>
      <c r="E65" s="16" t="s">
        <v>17</v>
      </c>
      <c r="F65" s="16" t="s">
        <v>19</v>
      </c>
      <c r="G65" s="7" t="n">
        <v>30</v>
      </c>
      <c r="H65" s="6" t="n">
        <v>24.82</v>
      </c>
      <c r="I65" s="6" t="n">
        <v>-744.6</v>
      </c>
      <c r="J65" s="6" t="n">
        <v>-0</v>
      </c>
      <c r="K65" s="6" t="n">
        <v>-0.52</v>
      </c>
      <c r="L65" s="6" t="n">
        <v>-0</v>
      </c>
      <c r="M65" s="6" t="s">
        <f>=I65+J65+K65+L65</f>
      </c>
      <c r="N65" s="16"/>
    </row>
    <row collapsed="false" customFormat="false" customHeight="false" hidden="false" ht="12.1" outlineLevel="0" r="66">
      <c r="A66" s="20" t="n">
        <v>46179.626643519</v>
      </c>
      <c r="B66" s="16" t="s">
        <v>56</v>
      </c>
      <c r="C66" s="16" t="s">
        <v>167</v>
      </c>
      <c r="D66" s="16" t="s">
        <v>121</v>
      </c>
      <c r="E66" s="16" t="s">
        <v>17</v>
      </c>
      <c r="F66" s="16" t="s">
        <v>19</v>
      </c>
      <c r="G66" s="7" t="n">
        <v>1</v>
      </c>
      <c r="H66" s="6" t="n">
        <v>384.25</v>
      </c>
      <c r="I66" s="6" t="n">
        <v>-384.25</v>
      </c>
      <c r="J66" s="6" t="n">
        <v>-0</v>
      </c>
      <c r="K66" s="6" t="n">
        <v>-0.27</v>
      </c>
      <c r="L66" s="6" t="n">
        <v>-0</v>
      </c>
      <c r="M66" s="6" t="s">
        <f>=I66+J66+K66+L66</f>
      </c>
      <c r="N66" s="16"/>
    </row>
    <row collapsed="false" customFormat="false" customHeight="false" hidden="false" ht="12.1" outlineLevel="0" r="67">
      <c r="A67" s="20" t="n">
        <v>46179.632858796</v>
      </c>
      <c r="B67" s="16" t="s">
        <v>82</v>
      </c>
      <c r="C67" s="16" t="s">
        <v>165</v>
      </c>
      <c r="D67" s="16" t="s">
        <v>121</v>
      </c>
      <c r="E67" s="16" t="s">
        <v>79</v>
      </c>
      <c r="F67" s="16" t="s">
        <v>19</v>
      </c>
      <c r="G67" s="7" t="n">
        <v>1</v>
      </c>
      <c r="H67" s="6" t="n">
        <v>88.567</v>
      </c>
      <c r="I67" s="6" t="n">
        <v>-885.67</v>
      </c>
      <c r="J67" s="6" t="n">
        <v>-20.39</v>
      </c>
      <c r="K67" s="6" t="n">
        <v>-0.62</v>
      </c>
      <c r="L67" s="6" t="n">
        <v>-0</v>
      </c>
      <c r="M67" s="6" t="s">
        <f>=I67+J67+K67+L67</f>
      </c>
      <c r="N67" s="16"/>
    </row>
    <row collapsed="false" customFormat="false" customHeight="false" hidden="false" ht="12.1" outlineLevel="0" r="68">
      <c r="A68" s="20" t="n">
        <v>46179.710902778</v>
      </c>
      <c r="B68" s="16" t="s">
        <v>78</v>
      </c>
      <c r="C68" s="16" t="s">
        <v>171</v>
      </c>
      <c r="D68" s="16" t="s">
        <v>121</v>
      </c>
      <c r="E68" s="16" t="s">
        <v>79</v>
      </c>
      <c r="F68" s="16" t="s">
        <v>19</v>
      </c>
      <c r="G68" s="7" t="n">
        <v>1</v>
      </c>
      <c r="H68" s="6" t="n">
        <v>92.661</v>
      </c>
      <c r="I68" s="6" t="n">
        <v>-926.61</v>
      </c>
      <c r="J68" s="6" t="n">
        <v>-16.44</v>
      </c>
      <c r="K68" s="6" t="n">
        <v>-0.65</v>
      </c>
      <c r="L68" s="6" t="n">
        <v>-0</v>
      </c>
      <c r="M68" s="6" t="s">
        <f>=I68+J68+K68+L68</f>
      </c>
      <c r="N68" s="16"/>
    </row>
    <row collapsed="false" customFormat="false" customHeight="false" hidden="false" ht="12.1" outlineLevel="0" r="69">
      <c r="A69" s="21" t="n">
        <v>46181.377303241</v>
      </c>
      <c r="B69" s="22" t="s">
        <v>156</v>
      </c>
      <c r="C69" s="22" t="s">
        <v>96</v>
      </c>
      <c r="D69" s="22" t="s">
        <v>156</v>
      </c>
      <c r="E69" s="22" t="s">
        <v>156</v>
      </c>
      <c r="F69" s="22" t="s">
        <v>19</v>
      </c>
      <c r="G69" s="23" t="n">
        <v>1</v>
      </c>
      <c r="H69" s="24" t="n">
        <v>5000</v>
      </c>
      <c r="I69" s="24" t="n">
        <v>5000</v>
      </c>
      <c r="J69" s="24" t="n">
        <v>0</v>
      </c>
      <c r="K69" s="24" t="n">
        <v>-0</v>
      </c>
      <c r="L69" s="24" t="n">
        <v>-0</v>
      </c>
      <c r="M69" s="6" t="s">
        <f>=I69+J69+K69+L69</f>
      </c>
      <c r="N69" s="22"/>
    </row>
    <row collapsed="false" customFormat="false" customHeight="false" hidden="false" ht="12.1" outlineLevel="0" r="70">
      <c r="A70" s="20" t="n">
        <v>46181.632418981</v>
      </c>
      <c r="B70" s="16" t="s">
        <v>65</v>
      </c>
      <c r="C70" s="16" t="s">
        <v>172</v>
      </c>
      <c r="D70" s="16" t="s">
        <v>121</v>
      </c>
      <c r="E70" s="16" t="s">
        <v>17</v>
      </c>
      <c r="F70" s="16" t="s">
        <v>19</v>
      </c>
      <c r="G70" s="7" t="n">
        <v>30</v>
      </c>
      <c r="H70" s="6" t="n">
        <v>24.46</v>
      </c>
      <c r="I70" s="6" t="n">
        <v>-733.8</v>
      </c>
      <c r="J70" s="6" t="n">
        <v>-0</v>
      </c>
      <c r="K70" s="6" t="n">
        <v>-0.51</v>
      </c>
      <c r="L70" s="6" t="n">
        <v>-0</v>
      </c>
      <c r="M70" s="6" t="s">
        <f>=I70+J70+K70+L70</f>
      </c>
      <c r="N70" s="16"/>
    </row>
    <row collapsed="false" customFormat="false" customHeight="false" hidden="false" ht="12.1" outlineLevel="0" r="71">
      <c r="A71" s="20" t="n">
        <v>46181.636793981</v>
      </c>
      <c r="B71" s="16" t="s">
        <v>82</v>
      </c>
      <c r="C71" s="16" t="s">
        <v>165</v>
      </c>
      <c r="D71" s="16" t="s">
        <v>121</v>
      </c>
      <c r="E71" s="16" t="s">
        <v>79</v>
      </c>
      <c r="F71" s="16" t="s">
        <v>19</v>
      </c>
      <c r="G71" s="7" t="n">
        <v>1</v>
      </c>
      <c r="H71" s="6" t="n">
        <v>88.154</v>
      </c>
      <c r="I71" s="6" t="n">
        <v>-881.54</v>
      </c>
      <c r="J71" s="6" t="n">
        <v>-20.39</v>
      </c>
      <c r="K71" s="6" t="n">
        <v>-0.62</v>
      </c>
      <c r="L71" s="6" t="n">
        <v>-0</v>
      </c>
      <c r="M71" s="6" t="s">
        <f>=I71+J71+K71+L71</f>
      </c>
      <c r="N71" s="16"/>
    </row>
    <row collapsed="false" customFormat="false" customHeight="false" hidden="false" ht="12.1" outlineLevel="0" r="72">
      <c r="A72" s="29" t="n">
        <v>46181.640138889</v>
      </c>
      <c r="B72" s="30" t="s">
        <v>33</v>
      </c>
      <c r="C72" s="30" t="s">
        <v>166</v>
      </c>
      <c r="D72" s="30" t="s">
        <v>124</v>
      </c>
      <c r="E72" s="30" t="s">
        <v>17</v>
      </c>
      <c r="F72" s="30" t="s">
        <v>19</v>
      </c>
      <c r="G72" s="31" t="n">
        <v>-5</v>
      </c>
      <c r="H72" s="32" t="n">
        <v>75.42</v>
      </c>
      <c r="I72" s="32" t="n">
        <v>377.1</v>
      </c>
      <c r="J72" s="32" t="n">
        <v>0</v>
      </c>
      <c r="K72" s="32" t="n">
        <v>-0.26</v>
      </c>
      <c r="L72" s="32" t="n">
        <v>-0</v>
      </c>
      <c r="M72" s="6" t="s">
        <f>=I72+J72+K72+L72</f>
      </c>
      <c r="N72" s="30"/>
    </row>
    <row collapsed="false" customFormat="false" customHeight="false" hidden="false" ht="12.1" outlineLevel="0" r="73">
      <c r="A73" s="20" t="n">
        <v>46181.680856481</v>
      </c>
      <c r="B73" s="16" t="s">
        <v>21</v>
      </c>
      <c r="C73" s="16" t="s">
        <v>169</v>
      </c>
      <c r="D73" s="16" t="s">
        <v>121</v>
      </c>
      <c r="E73" s="16" t="s">
        <v>17</v>
      </c>
      <c r="F73" s="16" t="s">
        <v>19</v>
      </c>
      <c r="G73" s="7" t="n">
        <v>10</v>
      </c>
      <c r="H73" s="6" t="n">
        <v>129.46</v>
      </c>
      <c r="I73" s="6" t="n">
        <v>-1294.6</v>
      </c>
      <c r="J73" s="6" t="n">
        <v>-0</v>
      </c>
      <c r="K73" s="6" t="n">
        <v>-0.91</v>
      </c>
      <c r="L73" s="6" t="n">
        <v>-0</v>
      </c>
      <c r="M73" s="6" t="s">
        <f>=I73+J73+K73+L73</f>
      </c>
      <c r="N73" s="16"/>
    </row>
    <row collapsed="false" customFormat="false" customHeight="false" hidden="false" ht="12.1" outlineLevel="0" r="74">
      <c r="A74" s="20" t="n">
        <v>46181.680856481</v>
      </c>
      <c r="B74" s="16" t="s">
        <v>42</v>
      </c>
      <c r="C74" s="16" t="s">
        <v>158</v>
      </c>
      <c r="D74" s="16" t="s">
        <v>121</v>
      </c>
      <c r="E74" s="16" t="s">
        <v>17</v>
      </c>
      <c r="F74" s="16" t="s">
        <v>19</v>
      </c>
      <c r="G74" s="7" t="n">
        <v>10</v>
      </c>
      <c r="H74" s="6" t="n">
        <v>44.09</v>
      </c>
      <c r="I74" s="6" t="n">
        <v>-440.9</v>
      </c>
      <c r="J74" s="6" t="n">
        <v>-0</v>
      </c>
      <c r="K74" s="6" t="n">
        <v>-0.31</v>
      </c>
      <c r="L74" s="6" t="n">
        <v>-0</v>
      </c>
      <c r="M74" s="6" t="s">
        <f>=I74+J74+K74+L74</f>
      </c>
      <c r="N74" s="16"/>
    </row>
    <row collapsed="false" customFormat="false" customHeight="false" hidden="false" ht="12.1" outlineLevel="0" r="75">
      <c r="A75" s="20" t="n">
        <v>46181.681157407</v>
      </c>
      <c r="B75" s="16" t="s">
        <v>16</v>
      </c>
      <c r="C75" s="16" t="s">
        <v>157</v>
      </c>
      <c r="D75" s="16" t="s">
        <v>121</v>
      </c>
      <c r="E75" s="16" t="s">
        <v>17</v>
      </c>
      <c r="F75" s="16" t="s">
        <v>19</v>
      </c>
      <c r="G75" s="7" t="n">
        <v>10</v>
      </c>
      <c r="H75" s="6" t="n">
        <v>21.82</v>
      </c>
      <c r="I75" s="6" t="n">
        <v>-218.2</v>
      </c>
      <c r="J75" s="6" t="n">
        <v>-0</v>
      </c>
      <c r="K75" s="6" t="n">
        <v>-0.15</v>
      </c>
      <c r="L75" s="6" t="n">
        <v>-0</v>
      </c>
      <c r="M75" s="6" t="s">
        <f>=I75+J75+K75+L75</f>
      </c>
      <c r="N75" s="16"/>
    </row>
    <row collapsed="false" customFormat="false" customHeight="false" hidden="false" ht="12.1" outlineLevel="0" r="76">
      <c r="A76" s="20" t="n">
        <v>46182.390694444</v>
      </c>
      <c r="B76" s="16" t="s">
        <v>42</v>
      </c>
      <c r="C76" s="16" t="s">
        <v>158</v>
      </c>
      <c r="D76" s="16" t="s">
        <v>121</v>
      </c>
      <c r="E76" s="16" t="s">
        <v>17</v>
      </c>
      <c r="F76" s="16" t="s">
        <v>19</v>
      </c>
      <c r="G76" s="7" t="n">
        <v>10</v>
      </c>
      <c r="H76" s="6" t="n">
        <v>43.43</v>
      </c>
      <c r="I76" s="6" t="n">
        <v>-434.3</v>
      </c>
      <c r="J76" s="6" t="n">
        <v>-0</v>
      </c>
      <c r="K76" s="6" t="n">
        <v>-0.3</v>
      </c>
      <c r="L76" s="6" t="n">
        <v>-0</v>
      </c>
      <c r="M76" s="6" t="s">
        <f>=I76+J76+K76+L76</f>
      </c>
      <c r="N76" s="16"/>
    </row>
    <row collapsed="false" customFormat="false" customHeight="false" hidden="false" ht="12.1" outlineLevel="0" r="77">
      <c r="A77" s="20" t="n">
        <v>46182.391412037</v>
      </c>
      <c r="B77" s="16" t="s">
        <v>56</v>
      </c>
      <c r="C77" s="16" t="s">
        <v>167</v>
      </c>
      <c r="D77" s="16" t="s">
        <v>121</v>
      </c>
      <c r="E77" s="16" t="s">
        <v>17</v>
      </c>
      <c r="F77" s="16" t="s">
        <v>19</v>
      </c>
      <c r="G77" s="7" t="n">
        <v>1</v>
      </c>
      <c r="H77" s="6" t="n">
        <v>377.6</v>
      </c>
      <c r="I77" s="6" t="n">
        <v>-377.6</v>
      </c>
      <c r="J77" s="6" t="n">
        <v>-0</v>
      </c>
      <c r="K77" s="6" t="n">
        <v>-0.26</v>
      </c>
      <c r="L77" s="6" t="n">
        <v>-0</v>
      </c>
      <c r="M77" s="6" t="s">
        <f>=I77+J77+K77+L77</f>
      </c>
      <c r="N77" s="16"/>
    </row>
    <row collapsed="false" customFormat="false" customHeight="false" hidden="false" ht="12.1" outlineLevel="0" r="78">
      <c r="A78" s="20" t="n">
        <v>46182.7153125</v>
      </c>
      <c r="B78" s="16" t="s">
        <v>51</v>
      </c>
      <c r="C78" s="16" t="s">
        <v>161</v>
      </c>
      <c r="D78" s="16" t="s">
        <v>121</v>
      </c>
      <c r="E78" s="16" t="s">
        <v>17</v>
      </c>
      <c r="F78" s="16" t="s">
        <v>19</v>
      </c>
      <c r="G78" s="7" t="n">
        <v>1</v>
      </c>
      <c r="H78" s="6" t="n">
        <v>1189.5</v>
      </c>
      <c r="I78" s="6" t="n">
        <v>-1189.5</v>
      </c>
      <c r="J78" s="6" t="n">
        <v>-0</v>
      </c>
      <c r="K78" s="6" t="n">
        <v>-0.83</v>
      </c>
      <c r="L78" s="6" t="n">
        <v>-0</v>
      </c>
      <c r="M78" s="6" t="s">
        <f>=I78+J78+K78+L78</f>
      </c>
      <c r="N78" s="16"/>
    </row>
    <row collapsed="false" customFormat="false" customHeight="false" hidden="false" ht="12.1" outlineLevel="0" r="79">
      <c r="A79" s="20" t="n">
        <v>46183.432997685</v>
      </c>
      <c r="B79" s="16" t="s">
        <v>33</v>
      </c>
      <c r="C79" s="16" t="s">
        <v>166</v>
      </c>
      <c r="D79" s="16" t="s">
        <v>121</v>
      </c>
      <c r="E79" s="16" t="s">
        <v>17</v>
      </c>
      <c r="F79" s="16" t="s">
        <v>19</v>
      </c>
      <c r="G79" s="7" t="n">
        <v>1</v>
      </c>
      <c r="H79" s="6" t="n">
        <v>74.235</v>
      </c>
      <c r="I79" s="6" t="n">
        <v>-74.24</v>
      </c>
      <c r="J79" s="6" t="n">
        <v>-0</v>
      </c>
      <c r="K79" s="6" t="n">
        <v>-0.05</v>
      </c>
      <c r="L79" s="6" t="n">
        <v>-0</v>
      </c>
      <c r="M79" s="6" t="s">
        <f>=I79+J79+K79+L79</f>
      </c>
      <c r="N79" s="16"/>
    </row>
    <row collapsed="false" customFormat="false" customHeight="false" hidden="false" ht="12.1" outlineLevel="0" r="80">
      <c r="A80" s="21" t="n">
        <v>46188.718333333</v>
      </c>
      <c r="B80" s="22" t="s">
        <v>156</v>
      </c>
      <c r="C80" s="22" t="s">
        <v>96</v>
      </c>
      <c r="D80" s="22" t="s">
        <v>156</v>
      </c>
      <c r="E80" s="22" t="s">
        <v>156</v>
      </c>
      <c r="F80" s="22" t="s">
        <v>19</v>
      </c>
      <c r="G80" s="23" t="n">
        <v>1</v>
      </c>
      <c r="H80" s="24" t="n">
        <v>5000</v>
      </c>
      <c r="I80" s="24" t="n">
        <v>5000</v>
      </c>
      <c r="J80" s="24" t="n">
        <v>0</v>
      </c>
      <c r="K80" s="24" t="n">
        <v>-0</v>
      </c>
      <c r="L80" s="24" t="n">
        <v>-0</v>
      </c>
      <c r="M80" s="6" t="s">
        <f>=I80+J80+K80+L80</f>
      </c>
      <c r="N80" s="22"/>
    </row>
    <row collapsed="false" customFormat="false" customHeight="false" hidden="false" ht="12.1" outlineLevel="0" r="81">
      <c r="A81" s="20" t="n">
        <v>46188.739560185</v>
      </c>
      <c r="B81" s="16" t="s">
        <v>82</v>
      </c>
      <c r="C81" s="16" t="s">
        <v>165</v>
      </c>
      <c r="D81" s="16" t="s">
        <v>121</v>
      </c>
      <c r="E81" s="16" t="s">
        <v>79</v>
      </c>
      <c r="F81" s="16" t="s">
        <v>19</v>
      </c>
      <c r="G81" s="7" t="n">
        <v>1</v>
      </c>
      <c r="H81" s="6" t="n">
        <v>88.003</v>
      </c>
      <c r="I81" s="6" t="n">
        <v>-880.03</v>
      </c>
      <c r="J81" s="6" t="n">
        <v>-22.69</v>
      </c>
      <c r="K81" s="6" t="n">
        <v>-0.62</v>
      </c>
      <c r="L81" s="6" t="n">
        <v>-0</v>
      </c>
      <c r="M81" s="6" t="s">
        <f>=I81+J81+K81+L81</f>
      </c>
      <c r="N81" s="16"/>
    </row>
    <row collapsed="false" customFormat="false" customHeight="false" hidden="false" ht="12.1" outlineLevel="0" r="82">
      <c r="A82" s="20" t="n">
        <v>46188.765462963</v>
      </c>
      <c r="B82" s="16" t="s">
        <v>16</v>
      </c>
      <c r="C82" s="16" t="s">
        <v>157</v>
      </c>
      <c r="D82" s="16" t="s">
        <v>121</v>
      </c>
      <c r="E82" s="16" t="s">
        <v>17</v>
      </c>
      <c r="F82" s="16" t="s">
        <v>19</v>
      </c>
      <c r="G82" s="7" t="n">
        <v>30</v>
      </c>
      <c r="H82" s="6" t="n">
        <v>21.48</v>
      </c>
      <c r="I82" s="6" t="n">
        <v>-644.4</v>
      </c>
      <c r="J82" s="6" t="n">
        <v>-0</v>
      </c>
      <c r="K82" s="6" t="n">
        <v>-0.45</v>
      </c>
      <c r="L82" s="6" t="n">
        <v>-0</v>
      </c>
      <c r="M82" s="6" t="s">
        <f>=I82+J82+K82+L82</f>
      </c>
      <c r="N82" s="16"/>
    </row>
    <row collapsed="false" customFormat="false" customHeight="false" hidden="false" ht="12.1" outlineLevel="0" r="83">
      <c r="A83" s="20" t="n">
        <v>46188.769398148</v>
      </c>
      <c r="B83" s="16" t="s">
        <v>30</v>
      </c>
      <c r="C83" s="16" t="s">
        <v>168</v>
      </c>
      <c r="D83" s="16" t="s">
        <v>121</v>
      </c>
      <c r="E83" s="16" t="s">
        <v>17</v>
      </c>
      <c r="F83" s="16" t="s">
        <v>19</v>
      </c>
      <c r="G83" s="7" t="n">
        <v>10</v>
      </c>
      <c r="H83" s="6" t="n">
        <v>73.02</v>
      </c>
      <c r="I83" s="6" t="n">
        <v>-730.2</v>
      </c>
      <c r="J83" s="6" t="n">
        <v>-0</v>
      </c>
      <c r="K83" s="6" t="n">
        <v>-0.51</v>
      </c>
      <c r="L83" s="6" t="n">
        <v>-0</v>
      </c>
      <c r="M83" s="6" t="s">
        <f>=I83+J83+K83+L83</f>
      </c>
      <c r="N83" s="16"/>
    </row>
    <row collapsed="false" customFormat="false" customHeight="false" hidden="false" ht="12.1" outlineLevel="0" r="84">
      <c r="A84" s="20" t="n">
        <v>46188.784513889</v>
      </c>
      <c r="B84" s="16" t="s">
        <v>48</v>
      </c>
      <c r="C84" s="16" t="s">
        <v>173</v>
      </c>
      <c r="D84" s="16" t="s">
        <v>121</v>
      </c>
      <c r="E84" s="16" t="s">
        <v>17</v>
      </c>
      <c r="F84" s="16" t="s">
        <v>19</v>
      </c>
      <c r="G84" s="7" t="n">
        <v>20</v>
      </c>
      <c r="H84" s="6" t="n">
        <v>33.585</v>
      </c>
      <c r="I84" s="6" t="n">
        <v>-671.7</v>
      </c>
      <c r="J84" s="6" t="n">
        <v>-0</v>
      </c>
      <c r="K84" s="6" t="n">
        <v>-0.47</v>
      </c>
      <c r="L84" s="6" t="n">
        <v>-0</v>
      </c>
      <c r="M84" s="6" t="s">
        <f>=I84+J84+K84+L84</f>
      </c>
      <c r="N84" s="16"/>
    </row>
    <row collapsed="false" customFormat="false" customHeight="false" hidden="false" ht="12.1" outlineLevel="0" r="85">
      <c r="A85" s="20" t="n">
        <v>46189.652986111</v>
      </c>
      <c r="B85" s="16" t="s">
        <v>39</v>
      </c>
      <c r="C85" s="16" t="s">
        <v>162</v>
      </c>
      <c r="D85" s="16" t="s">
        <v>121</v>
      </c>
      <c r="E85" s="16" t="s">
        <v>17</v>
      </c>
      <c r="F85" s="16" t="s">
        <v>19</v>
      </c>
      <c r="G85" s="7" t="n">
        <v>1</v>
      </c>
      <c r="H85" s="6" t="n">
        <v>685.6</v>
      </c>
      <c r="I85" s="6" t="n">
        <v>-685.6</v>
      </c>
      <c r="J85" s="6" t="n">
        <v>-0</v>
      </c>
      <c r="K85" s="6" t="n">
        <v>-0.48</v>
      </c>
      <c r="L85" s="6" t="n">
        <v>-0</v>
      </c>
      <c r="M85" s="6" t="s">
        <f>=I85+J85+K85+L85</f>
      </c>
      <c r="N85" s="16"/>
    </row>
    <row collapsed="false" customFormat="false" customHeight="false" hidden="false" ht="12.1" outlineLevel="0" r="86">
      <c r="A86" s="20" t="n">
        <v>46190.700601852</v>
      </c>
      <c r="B86" s="16" t="s">
        <v>48</v>
      </c>
      <c r="C86" s="16" t="s">
        <v>173</v>
      </c>
      <c r="D86" s="16" t="s">
        <v>121</v>
      </c>
      <c r="E86" s="16" t="s">
        <v>17</v>
      </c>
      <c r="F86" s="16" t="s">
        <v>19</v>
      </c>
      <c r="G86" s="7" t="n">
        <v>10</v>
      </c>
      <c r="H86" s="6" t="n">
        <v>33.63</v>
      </c>
      <c r="I86" s="6" t="n">
        <v>-336.3</v>
      </c>
      <c r="J86" s="6" t="n">
        <v>-0</v>
      </c>
      <c r="K86" s="6" t="n">
        <v>-0.24</v>
      </c>
      <c r="L86" s="6" t="n">
        <v>-0</v>
      </c>
      <c r="M86" s="6" t="s">
        <f>=I86+J86+K86+L86</f>
      </c>
      <c r="N86" s="16"/>
    </row>
    <row collapsed="false" customFormat="false" customHeight="false" hidden="false" ht="12.1" outlineLevel="0" r="87">
      <c r="A87" s="20" t="n">
        <v>46190.701145833</v>
      </c>
      <c r="B87" s="16" t="s">
        <v>33</v>
      </c>
      <c r="C87" s="16" t="s">
        <v>166</v>
      </c>
      <c r="D87" s="16" t="s">
        <v>121</v>
      </c>
      <c r="E87" s="16" t="s">
        <v>17</v>
      </c>
      <c r="F87" s="16" t="s">
        <v>19</v>
      </c>
      <c r="G87" s="7" t="n">
        <v>2</v>
      </c>
      <c r="H87" s="6" t="n">
        <v>78.075</v>
      </c>
      <c r="I87" s="6" t="n">
        <v>-156.15</v>
      </c>
      <c r="J87" s="6" t="n">
        <v>-0</v>
      </c>
      <c r="K87" s="6" t="n">
        <v>-0.11</v>
      </c>
      <c r="L87" s="6" t="n">
        <v>-0</v>
      </c>
      <c r="M87" s="6" t="s">
        <f>=I87+J87+K87+L87</f>
      </c>
      <c r="N87" s="16"/>
    </row>
    <row collapsed="false" customFormat="false" customHeight="false" hidden="false" ht="12.1" outlineLevel="0" r="88">
      <c r="A88" s="20" t="n">
        <v>46190.721354167</v>
      </c>
      <c r="B88" s="16" t="s">
        <v>16</v>
      </c>
      <c r="C88" s="16" t="s">
        <v>157</v>
      </c>
      <c r="D88" s="16" t="s">
        <v>121</v>
      </c>
      <c r="E88" s="16" t="s">
        <v>17</v>
      </c>
      <c r="F88" s="16" t="s">
        <v>19</v>
      </c>
      <c r="G88" s="7" t="n">
        <v>10</v>
      </c>
      <c r="H88" s="6" t="n">
        <v>21.195</v>
      </c>
      <c r="I88" s="6" t="n">
        <v>-211.95</v>
      </c>
      <c r="J88" s="6" t="n">
        <v>-0</v>
      </c>
      <c r="K88" s="6" t="n">
        <v>-0.15</v>
      </c>
      <c r="L88" s="6" t="n">
        <v>-0</v>
      </c>
      <c r="M88" s="6" t="s">
        <f>=I88+J88+K88+L88</f>
      </c>
      <c r="N88" s="16"/>
    </row>
    <row collapsed="false" customFormat="false" customHeight="false" hidden="false" ht="12.1" outlineLevel="0" r="89">
      <c r="A89" s="20" t="n">
        <v>46191.294016204</v>
      </c>
      <c r="B89" s="16" t="s">
        <v>30</v>
      </c>
      <c r="C89" s="16" t="s">
        <v>168</v>
      </c>
      <c r="D89" s="16" t="s">
        <v>121</v>
      </c>
      <c r="E89" s="16" t="s">
        <v>17</v>
      </c>
      <c r="F89" s="16" t="s">
        <v>19</v>
      </c>
      <c r="G89" s="7" t="n">
        <v>10</v>
      </c>
      <c r="H89" s="6" t="n">
        <v>71.7</v>
      </c>
      <c r="I89" s="6" t="n">
        <v>-717</v>
      </c>
      <c r="J89" s="6" t="n">
        <v>-0</v>
      </c>
      <c r="K89" s="6" t="n">
        <v>-0.5</v>
      </c>
      <c r="L89" s="6" t="n">
        <v>-0</v>
      </c>
      <c r="M89" s="6" t="s">
        <f>=I89+J89+K89+L89</f>
      </c>
      <c r="N89" s="16"/>
    </row>
    <row collapsed="false" customFormat="false" customHeight="false" hidden="false" ht="12.1" outlineLevel="0" r="90">
      <c r="A90" s="21" t="n">
        <v>46195.321574074</v>
      </c>
      <c r="B90" s="22" t="s">
        <v>156</v>
      </c>
      <c r="C90" s="22" t="s">
        <v>96</v>
      </c>
      <c r="D90" s="22" t="s">
        <v>156</v>
      </c>
      <c r="E90" s="22" t="s">
        <v>156</v>
      </c>
      <c r="F90" s="22" t="s">
        <v>19</v>
      </c>
      <c r="G90" s="23" t="n">
        <v>1</v>
      </c>
      <c r="H90" s="24" t="n">
        <v>5000</v>
      </c>
      <c r="I90" s="24" t="n">
        <v>5000</v>
      </c>
      <c r="J90" s="24" t="n">
        <v>0</v>
      </c>
      <c r="K90" s="24" t="n">
        <v>-0</v>
      </c>
      <c r="L90" s="24" t="n">
        <v>-0</v>
      </c>
      <c r="M90" s="6" t="s">
        <f>=I90+J90+K90+L90</f>
      </c>
      <c r="N90" s="22"/>
    </row>
    <row collapsed="false" customFormat="false" customHeight="false" hidden="false" ht="12.1" outlineLevel="0" r="91">
      <c r="A91" s="20" t="n">
        <v>46195.33787037</v>
      </c>
      <c r="B91" s="16" t="s">
        <v>82</v>
      </c>
      <c r="C91" s="16" t="s">
        <v>165</v>
      </c>
      <c r="D91" s="16" t="s">
        <v>121</v>
      </c>
      <c r="E91" s="16" t="s">
        <v>79</v>
      </c>
      <c r="F91" s="16" t="s">
        <v>19</v>
      </c>
      <c r="G91" s="7" t="n">
        <v>1</v>
      </c>
      <c r="H91" s="6" t="n">
        <v>86.6</v>
      </c>
      <c r="I91" s="6" t="n">
        <v>-866</v>
      </c>
      <c r="J91" s="6" t="n">
        <v>-24.99</v>
      </c>
      <c r="K91" s="6" t="n">
        <v>-0.61</v>
      </c>
      <c r="L91" s="6" t="n">
        <v>-0</v>
      </c>
      <c r="M91" s="6" t="s">
        <f>=I91+J91+K91+L91</f>
      </c>
      <c r="N91" s="16"/>
    </row>
    <row collapsed="false" customFormat="false" customHeight="false" hidden="false" ht="12.1" outlineLevel="0" r="92">
      <c r="A92" s="20" t="n">
        <v>46195.594479167</v>
      </c>
      <c r="B92" s="16" t="s">
        <v>62</v>
      </c>
      <c r="C92" s="16" t="s">
        <v>174</v>
      </c>
      <c r="D92" s="16" t="s">
        <v>121</v>
      </c>
      <c r="E92" s="16" t="s">
        <v>17</v>
      </c>
      <c r="F92" s="16" t="s">
        <v>19</v>
      </c>
      <c r="G92" s="7" t="n">
        <v>1</v>
      </c>
      <c r="H92" s="6" t="n">
        <v>492</v>
      </c>
      <c r="I92" s="6" t="n">
        <v>-492</v>
      </c>
      <c r="J92" s="6" t="n">
        <v>-0</v>
      </c>
      <c r="K92" s="6" t="n">
        <v>-0.34</v>
      </c>
      <c r="L92" s="6" t="n">
        <v>-0</v>
      </c>
      <c r="M92" s="6" t="s">
        <f>=I92+J92+K92+L92</f>
      </c>
      <c r="N92" s="16"/>
    </row>
    <row collapsed="false" customFormat="false" customHeight="false" hidden="false" ht="12.1" outlineLevel="0" r="93">
      <c r="A93" s="20" t="n">
        <v>46195.615578704</v>
      </c>
      <c r="B93" s="16" t="s">
        <v>42</v>
      </c>
      <c r="C93" s="16" t="s">
        <v>158</v>
      </c>
      <c r="D93" s="16" t="s">
        <v>121</v>
      </c>
      <c r="E93" s="16" t="s">
        <v>17</v>
      </c>
      <c r="F93" s="16" t="s">
        <v>19</v>
      </c>
      <c r="G93" s="7" t="n">
        <v>10</v>
      </c>
      <c r="H93" s="6" t="n">
        <v>42.23</v>
      </c>
      <c r="I93" s="6" t="n">
        <v>-422.3</v>
      </c>
      <c r="J93" s="6" t="n">
        <v>-0</v>
      </c>
      <c r="K93" s="6" t="n">
        <v>-0.3</v>
      </c>
      <c r="L93" s="6" t="n">
        <v>-0</v>
      </c>
      <c r="M93" s="6" t="s">
        <f>=I93+J93+K93+L93</f>
      </c>
      <c r="N93" s="16"/>
    </row>
    <row collapsed="false" customFormat="false" customHeight="false" hidden="false" ht="12.1" outlineLevel="0" r="94">
      <c r="A94" s="20" t="n">
        <v>46195.623703704</v>
      </c>
      <c r="B94" s="16" t="s">
        <v>33</v>
      </c>
      <c r="C94" s="16" t="s">
        <v>166</v>
      </c>
      <c r="D94" s="16" t="s">
        <v>121</v>
      </c>
      <c r="E94" s="16" t="s">
        <v>17</v>
      </c>
      <c r="F94" s="16" t="s">
        <v>19</v>
      </c>
      <c r="G94" s="7" t="n">
        <v>2</v>
      </c>
      <c r="H94" s="6" t="n">
        <v>72.745</v>
      </c>
      <c r="I94" s="6" t="n">
        <v>-145.49</v>
      </c>
      <c r="J94" s="6" t="n">
        <v>-0</v>
      </c>
      <c r="K94" s="6" t="n">
        <v>-0.1</v>
      </c>
      <c r="L94" s="6" t="n">
        <v>-0</v>
      </c>
      <c r="M94" s="6" t="s">
        <f>=I94+J94+K94+L94</f>
      </c>
      <c r="N94" s="16"/>
    </row>
    <row collapsed="false" customFormat="false" customHeight="false" hidden="false" ht="12.1" outlineLevel="0" r="95">
      <c r="A95" s="20" t="n">
        <v>46195.623703704</v>
      </c>
      <c r="B95" s="16" t="s">
        <v>33</v>
      </c>
      <c r="C95" s="16" t="s">
        <v>166</v>
      </c>
      <c r="D95" s="16" t="s">
        <v>121</v>
      </c>
      <c r="E95" s="16" t="s">
        <v>17</v>
      </c>
      <c r="F95" s="16" t="s">
        <v>19</v>
      </c>
      <c r="G95" s="7" t="n">
        <v>1</v>
      </c>
      <c r="H95" s="6" t="n">
        <v>72.745</v>
      </c>
      <c r="I95" s="6" t="n">
        <v>-72.75</v>
      </c>
      <c r="J95" s="6" t="n">
        <v>-0</v>
      </c>
      <c r="K95" s="6" t="n">
        <v>-0.05</v>
      </c>
      <c r="L95" s="6" t="n">
        <v>-0</v>
      </c>
      <c r="M95" s="6" t="s">
        <f>=I95+J95+K95+L95</f>
      </c>
      <c r="N95" s="16"/>
    </row>
    <row collapsed="false" customFormat="false" customHeight="false" hidden="false" ht="12.1" outlineLevel="0" r="96">
      <c r="A96" s="20" t="n">
        <v>46195.623726852</v>
      </c>
      <c r="B96" s="16" t="s">
        <v>33</v>
      </c>
      <c r="C96" s="16" t="s">
        <v>166</v>
      </c>
      <c r="D96" s="16" t="s">
        <v>121</v>
      </c>
      <c r="E96" s="16" t="s">
        <v>17</v>
      </c>
      <c r="F96" s="16" t="s">
        <v>19</v>
      </c>
      <c r="G96" s="7" t="n">
        <v>2</v>
      </c>
      <c r="H96" s="6" t="n">
        <v>72.745</v>
      </c>
      <c r="I96" s="6" t="n">
        <v>-145.49</v>
      </c>
      <c r="J96" s="6" t="n">
        <v>-0</v>
      </c>
      <c r="K96" s="6" t="n">
        <v>-0.1</v>
      </c>
      <c r="L96" s="6" t="n">
        <v>-0</v>
      </c>
      <c r="M96" s="6" t="s">
        <f>=I96+J96+K96+L96</f>
      </c>
      <c r="N96" s="16"/>
    </row>
    <row collapsed="false" customFormat="false" customHeight="false" hidden="false" ht="12.1" outlineLevel="0" r="97">
      <c r="A97" s="20" t="n">
        <v>46195.624363426</v>
      </c>
      <c r="B97" s="16" t="s">
        <v>16</v>
      </c>
      <c r="C97" s="16" t="s">
        <v>157</v>
      </c>
      <c r="D97" s="16" t="s">
        <v>121</v>
      </c>
      <c r="E97" s="16" t="s">
        <v>17</v>
      </c>
      <c r="F97" s="16" t="s">
        <v>19</v>
      </c>
      <c r="G97" s="7" t="n">
        <v>20</v>
      </c>
      <c r="H97" s="6" t="n">
        <v>20.225</v>
      </c>
      <c r="I97" s="6" t="n">
        <v>-404.5</v>
      </c>
      <c r="J97" s="6" t="n">
        <v>-0</v>
      </c>
      <c r="K97" s="6" t="n">
        <v>-0.28</v>
      </c>
      <c r="L97" s="6" t="n">
        <v>-0</v>
      </c>
      <c r="M97" s="6" t="s">
        <f>=I97+J97+K97+L97</f>
      </c>
      <c r="N97" s="16"/>
    </row>
    <row collapsed="false" customFormat="false" customHeight="false" hidden="false" ht="12.1" outlineLevel="0" r="98">
      <c r="A98" s="20" t="n">
        <v>46195.624664352</v>
      </c>
      <c r="B98" s="16" t="s">
        <v>48</v>
      </c>
      <c r="C98" s="16" t="s">
        <v>173</v>
      </c>
      <c r="D98" s="16" t="s">
        <v>121</v>
      </c>
      <c r="E98" s="16" t="s">
        <v>17</v>
      </c>
      <c r="F98" s="16" t="s">
        <v>19</v>
      </c>
      <c r="G98" s="7" t="n">
        <v>20</v>
      </c>
      <c r="H98" s="6" t="n">
        <v>30.695</v>
      </c>
      <c r="I98" s="6" t="n">
        <v>-613.9</v>
      </c>
      <c r="J98" s="6" t="n">
        <v>-0</v>
      </c>
      <c r="K98" s="6" t="n">
        <v>-0.43</v>
      </c>
      <c r="L98" s="6" t="n">
        <v>-0</v>
      </c>
      <c r="M98" s="6" t="s">
        <f>=I98+J98+K98+L98</f>
      </c>
      <c r="N98" s="16"/>
    </row>
    <row collapsed="false" customFormat="false" customHeight="false" hidden="false" ht="12.1" outlineLevel="0" r="99">
      <c r="A99" s="20" t="n">
        <v>46195.624837963</v>
      </c>
      <c r="B99" s="16" t="s">
        <v>30</v>
      </c>
      <c r="C99" s="16" t="s">
        <v>168</v>
      </c>
      <c r="D99" s="16" t="s">
        <v>121</v>
      </c>
      <c r="E99" s="16" t="s">
        <v>17</v>
      </c>
      <c r="F99" s="16" t="s">
        <v>19</v>
      </c>
      <c r="G99" s="7" t="n">
        <v>10</v>
      </c>
      <c r="H99" s="6" t="n">
        <v>66.5</v>
      </c>
      <c r="I99" s="6" t="n">
        <v>-665</v>
      </c>
      <c r="J99" s="6" t="n">
        <v>-0</v>
      </c>
      <c r="K99" s="6" t="n">
        <v>-0.47</v>
      </c>
      <c r="L99" s="6" t="n">
        <v>-0</v>
      </c>
      <c r="M99" s="6" t="s">
        <f>=I99+J99+K99+L99</f>
      </c>
      <c r="N99" s="16"/>
    </row>
    <row collapsed="false" customFormat="false" customHeight="false" hidden="false" ht="12.1" outlineLevel="0" r="100">
      <c r="A100" s="20" t="n">
        <v>46195.624988426</v>
      </c>
      <c r="B100" s="16" t="s">
        <v>62</v>
      </c>
      <c r="C100" s="16" t="s">
        <v>174</v>
      </c>
      <c r="D100" s="16" t="s">
        <v>121</v>
      </c>
      <c r="E100" s="16" t="s">
        <v>17</v>
      </c>
      <c r="F100" s="16" t="s">
        <v>19</v>
      </c>
      <c r="G100" s="7" t="n">
        <v>1</v>
      </c>
      <c r="H100" s="6" t="n">
        <v>486.1</v>
      </c>
      <c r="I100" s="6" t="n">
        <v>-486.1</v>
      </c>
      <c r="J100" s="6" t="n">
        <v>-0</v>
      </c>
      <c r="K100" s="6" t="n">
        <v>-0.34</v>
      </c>
      <c r="L100" s="6" t="n">
        <v>-0</v>
      </c>
      <c r="M100" s="6" t="s">
        <f>=I100+J100+K100+L100</f>
      </c>
      <c r="N100" s="16"/>
    </row>
    <row collapsed="false" customFormat="false" customHeight="false" hidden="false" ht="12.1" outlineLevel="0" r="101">
      <c r="A101" s="20" t="n">
        <v>46195.627835648</v>
      </c>
      <c r="B101" s="16" t="s">
        <v>65</v>
      </c>
      <c r="C101" s="16" t="s">
        <v>172</v>
      </c>
      <c r="D101" s="16" t="s">
        <v>121</v>
      </c>
      <c r="E101" s="16" t="s">
        <v>17</v>
      </c>
      <c r="F101" s="16" t="s">
        <v>19</v>
      </c>
      <c r="G101" s="7" t="n">
        <v>10</v>
      </c>
      <c r="H101" s="6" t="n">
        <v>23.36</v>
      </c>
      <c r="I101" s="6" t="n">
        <v>-233.6</v>
      </c>
      <c r="J101" s="6" t="n">
        <v>-0</v>
      </c>
      <c r="K101" s="6" t="n">
        <v>-0.16</v>
      </c>
      <c r="L101" s="6" t="n">
        <v>-0</v>
      </c>
      <c r="M101" s="6" t="s">
        <f>=I101+J101+K101+L101</f>
      </c>
      <c r="N101" s="16"/>
    </row>
    <row collapsed="false" customFormat="false" customHeight="false" hidden="false" ht="12.1" outlineLevel="0" r="102">
      <c r="A102" s="20" t="n">
        <v>46195.631203704</v>
      </c>
      <c r="B102" s="16" t="s">
        <v>56</v>
      </c>
      <c r="C102" s="16" t="s">
        <v>167</v>
      </c>
      <c r="D102" s="16" t="s">
        <v>121</v>
      </c>
      <c r="E102" s="16" t="s">
        <v>17</v>
      </c>
      <c r="F102" s="16" t="s">
        <v>19</v>
      </c>
      <c r="G102" s="7" t="n">
        <v>1</v>
      </c>
      <c r="H102" s="6" t="n">
        <v>365.4</v>
      </c>
      <c r="I102" s="6" t="n">
        <v>-365.4</v>
      </c>
      <c r="J102" s="6" t="n">
        <v>-0</v>
      </c>
      <c r="K102" s="6" t="n">
        <v>-0.26</v>
      </c>
      <c r="L102" s="6" t="n">
        <v>-0</v>
      </c>
      <c r="M102" s="6" t="s">
        <f>=I102+J102+K102+L102</f>
      </c>
      <c r="N102" s="16"/>
    </row>
    <row collapsed="false" customFormat="false" customHeight="false" hidden="false" ht="12.1" outlineLevel="0" r="103">
      <c r="A103" s="21" t="n">
        <v>46198.510740741</v>
      </c>
      <c r="B103" s="22" t="s">
        <v>175</v>
      </c>
      <c r="C103" s="22" t="s">
        <v>176</v>
      </c>
      <c r="D103" s="22" t="s">
        <v>175</v>
      </c>
      <c r="E103" s="22" t="s">
        <v>175</v>
      </c>
      <c r="F103" s="22" t="s">
        <v>19</v>
      </c>
      <c r="G103" s="23" t="n">
        <v>1</v>
      </c>
      <c r="H103" s="24" t="n">
        <v>14</v>
      </c>
      <c r="I103" s="24" t="n">
        <v>14</v>
      </c>
      <c r="J103" s="24" t="n">
        <v>0</v>
      </c>
      <c r="K103" s="24" t="n">
        <v>-0</v>
      </c>
      <c r="L103" s="24" t="n">
        <v>-0</v>
      </c>
      <c r="M103" s="6" t="s">
        <f>=I103+J103+K103+L103</f>
      </c>
      <c r="N103" s="22"/>
    </row>
    <row collapsed="false" customFormat="false" customHeight="false" hidden="false" ht="12.1" outlineLevel="0" r="104">
      <c r="A104" s="20" t="n">
        <v>46198.580231481</v>
      </c>
      <c r="B104" s="16" t="s">
        <v>33</v>
      </c>
      <c r="C104" s="16" t="s">
        <v>166</v>
      </c>
      <c r="D104" s="16" t="s">
        <v>121</v>
      </c>
      <c r="E104" s="16" t="s">
        <v>17</v>
      </c>
      <c r="F104" s="16" t="s">
        <v>19</v>
      </c>
      <c r="G104" s="7" t="n">
        <v>1</v>
      </c>
      <c r="H104" s="6" t="n">
        <v>71.075</v>
      </c>
      <c r="I104" s="6" t="n">
        <v>-71.08</v>
      </c>
      <c r="J104" s="6" t="n">
        <v>-0</v>
      </c>
      <c r="K104" s="6" t="n">
        <v>-0.05</v>
      </c>
      <c r="L104" s="6" t="n">
        <v>-0</v>
      </c>
      <c r="M104" s="6" t="s">
        <f>=I104+J104+K104+L104</f>
      </c>
      <c r="N104" s="16"/>
    </row>
    <row collapsed="false" customFormat="false" customHeight="false" hidden="false" ht="12.1" outlineLevel="0" r="105">
      <c r="A105" s="21" t="n">
        <v>46202.380833333</v>
      </c>
      <c r="B105" s="22" t="s">
        <v>156</v>
      </c>
      <c r="C105" s="22" t="s">
        <v>96</v>
      </c>
      <c r="D105" s="22" t="s">
        <v>156</v>
      </c>
      <c r="E105" s="22" t="s">
        <v>156</v>
      </c>
      <c r="F105" s="22" t="s">
        <v>19</v>
      </c>
      <c r="G105" s="23" t="n">
        <v>1</v>
      </c>
      <c r="H105" s="24" t="n">
        <v>5000</v>
      </c>
      <c r="I105" s="24" t="n">
        <v>5000</v>
      </c>
      <c r="J105" s="24" t="n">
        <v>0</v>
      </c>
      <c r="K105" s="24" t="n">
        <v>-0</v>
      </c>
      <c r="L105" s="24" t="n">
        <v>-0</v>
      </c>
      <c r="M105" s="6" t="s">
        <f>=I105+J105+K105+L105</f>
      </c>
      <c r="N105" s="22"/>
    </row>
    <row collapsed="false" customFormat="false" customHeight="false" hidden="false" ht="12.1" outlineLevel="0" r="106">
      <c r="A106" s="20" t="n">
        <v>46202.507314815</v>
      </c>
      <c r="B106" s="16" t="s">
        <v>82</v>
      </c>
      <c r="C106" s="16" t="s">
        <v>165</v>
      </c>
      <c r="D106" s="16" t="s">
        <v>121</v>
      </c>
      <c r="E106" s="16" t="s">
        <v>79</v>
      </c>
      <c r="F106" s="16" t="s">
        <v>19</v>
      </c>
      <c r="G106" s="7" t="n">
        <v>1</v>
      </c>
      <c r="H106" s="6" t="n">
        <v>84.201</v>
      </c>
      <c r="I106" s="6" t="n">
        <v>-842.01</v>
      </c>
      <c r="J106" s="6" t="n">
        <v>-27.29</v>
      </c>
      <c r="K106" s="6" t="n">
        <v>-0.59</v>
      </c>
      <c r="L106" s="6" t="n">
        <v>-0</v>
      </c>
      <c r="M106" s="6" t="s">
        <f>=I106+J106+K106+L106</f>
      </c>
      <c r="N106" s="16"/>
    </row>
    <row collapsed="false" customFormat="false" customHeight="false" hidden="false" ht="12.1" outlineLevel="0" r="107">
      <c r="A107" s="20" t="n">
        <v>46202.533414352</v>
      </c>
      <c r="B107" s="16" t="s">
        <v>48</v>
      </c>
      <c r="C107" s="16" t="s">
        <v>173</v>
      </c>
      <c r="D107" s="16" t="s">
        <v>121</v>
      </c>
      <c r="E107" s="16" t="s">
        <v>17</v>
      </c>
      <c r="F107" s="16" t="s">
        <v>19</v>
      </c>
      <c r="G107" s="7" t="n">
        <v>10</v>
      </c>
      <c r="H107" s="6" t="n">
        <v>28.535</v>
      </c>
      <c r="I107" s="6" t="n">
        <v>-285.35</v>
      </c>
      <c r="J107" s="6" t="n">
        <v>-0</v>
      </c>
      <c r="K107" s="6" t="n">
        <v>-0.2</v>
      </c>
      <c r="L107" s="6" t="n">
        <v>-0</v>
      </c>
      <c r="M107" s="6" t="s">
        <f>=I107+J107+K107+L107</f>
      </c>
      <c r="N107" s="16"/>
    </row>
    <row collapsed="false" customFormat="false" customHeight="false" hidden="false" ht="12.1" outlineLevel="0" r="108">
      <c r="A108" s="20" t="n">
        <v>46202.535162037</v>
      </c>
      <c r="B108" s="16" t="s">
        <v>71</v>
      </c>
      <c r="C108" s="16" t="s">
        <v>163</v>
      </c>
      <c r="D108" s="16" t="s">
        <v>121</v>
      </c>
      <c r="E108" s="16" t="s">
        <v>17</v>
      </c>
      <c r="F108" s="16" t="s">
        <v>19</v>
      </c>
      <c r="G108" s="7" t="n">
        <v>1</v>
      </c>
      <c r="H108" s="6" t="n">
        <v>355.2</v>
      </c>
      <c r="I108" s="6" t="n">
        <v>-355.2</v>
      </c>
      <c r="J108" s="6" t="n">
        <v>-0</v>
      </c>
      <c r="K108" s="6" t="n">
        <v>-0.25</v>
      </c>
      <c r="L108" s="6" t="n">
        <v>-0</v>
      </c>
      <c r="M108" s="6" t="s">
        <f>=I108+J108+K108+L108</f>
      </c>
      <c r="N108" s="16"/>
    </row>
    <row collapsed="false" customFormat="false" customHeight="false" hidden="false" ht="12.1" outlineLevel="0" r="109">
      <c r="A109" s="20" t="n">
        <v>46202.535648148</v>
      </c>
      <c r="B109" s="16" t="s">
        <v>65</v>
      </c>
      <c r="C109" s="16" t="s">
        <v>172</v>
      </c>
      <c r="D109" s="16" t="s">
        <v>121</v>
      </c>
      <c r="E109" s="16" t="s">
        <v>17</v>
      </c>
      <c r="F109" s="16" t="s">
        <v>19</v>
      </c>
      <c r="G109" s="7" t="n">
        <v>20</v>
      </c>
      <c r="H109" s="6" t="n">
        <v>20.95</v>
      </c>
      <c r="I109" s="6" t="n">
        <v>-419</v>
      </c>
      <c r="J109" s="6" t="n">
        <v>-0</v>
      </c>
      <c r="K109" s="6" t="n">
        <v>-0.29</v>
      </c>
      <c r="L109" s="6" t="n">
        <v>-0</v>
      </c>
      <c r="M109" s="6" t="s">
        <f>=I109+J109+K109+L109</f>
      </c>
      <c r="N109" s="16"/>
    </row>
    <row collapsed="false" customFormat="false" customHeight="false" hidden="false" ht="12.1" outlineLevel="0" r="110">
      <c r="A110" s="20" t="n">
        <v>46202.536053241</v>
      </c>
      <c r="B110" s="16" t="s">
        <v>16</v>
      </c>
      <c r="C110" s="16" t="s">
        <v>157</v>
      </c>
      <c r="D110" s="16" t="s">
        <v>121</v>
      </c>
      <c r="E110" s="16" t="s">
        <v>17</v>
      </c>
      <c r="F110" s="16" t="s">
        <v>19</v>
      </c>
      <c r="G110" s="7" t="n">
        <v>30</v>
      </c>
      <c r="H110" s="6" t="n">
        <v>18.06</v>
      </c>
      <c r="I110" s="6" t="n">
        <v>-541.8</v>
      </c>
      <c r="J110" s="6" t="n">
        <v>-0</v>
      </c>
      <c r="K110" s="6" t="n">
        <v>-0.38</v>
      </c>
      <c r="L110" s="6" t="n">
        <v>-0</v>
      </c>
      <c r="M110" s="6" t="s">
        <f>=I110+J110+K110+L110</f>
      </c>
      <c r="N110" s="16"/>
    </row>
    <row collapsed="false" customFormat="false" customHeight="false" hidden="false" ht="12.1" outlineLevel="0" r="111">
      <c r="A111" s="20" t="n">
        <v>46202.536377315</v>
      </c>
      <c r="B111" s="16" t="s">
        <v>30</v>
      </c>
      <c r="C111" s="16" t="s">
        <v>168</v>
      </c>
      <c r="D111" s="16" t="s">
        <v>121</v>
      </c>
      <c r="E111" s="16" t="s">
        <v>17</v>
      </c>
      <c r="F111" s="16" t="s">
        <v>19</v>
      </c>
      <c r="G111" s="7" t="n">
        <v>10</v>
      </c>
      <c r="H111" s="6" t="n">
        <v>60.66</v>
      </c>
      <c r="I111" s="6" t="n">
        <v>-606.6</v>
      </c>
      <c r="J111" s="6" t="n">
        <v>-0</v>
      </c>
      <c r="K111" s="6" t="n">
        <v>-0.42</v>
      </c>
      <c r="L111" s="6" t="n">
        <v>-0</v>
      </c>
      <c r="M111" s="6" t="s">
        <f>=I111+J111+K111+L111</f>
      </c>
      <c r="N111" s="16"/>
    </row>
    <row collapsed="false" customFormat="false" customHeight="false" hidden="false" ht="12.1" outlineLevel="0" r="112">
      <c r="A112" s="20" t="n">
        <v>46202.536458333</v>
      </c>
      <c r="B112" s="16" t="s">
        <v>67</v>
      </c>
      <c r="C112" s="16" t="s">
        <v>177</v>
      </c>
      <c r="D112" s="16" t="s">
        <v>121</v>
      </c>
      <c r="E112" s="16" t="s">
        <v>17</v>
      </c>
      <c r="F112" s="16" t="s">
        <v>19</v>
      </c>
      <c r="G112" s="7" t="n">
        <v>1</v>
      </c>
      <c r="H112" s="6" t="n">
        <v>319.65</v>
      </c>
      <c r="I112" s="6" t="n">
        <v>-319.65</v>
      </c>
      <c r="J112" s="6" t="n">
        <v>-0</v>
      </c>
      <c r="K112" s="6" t="n">
        <v>-0.22</v>
      </c>
      <c r="L112" s="6" t="n">
        <v>-0</v>
      </c>
      <c r="M112" s="6" t="s">
        <f>=I112+J112+K112+L112</f>
      </c>
      <c r="N112" s="16"/>
    </row>
    <row collapsed="false" customFormat="false" customHeight="false" hidden="false" ht="12.1" outlineLevel="0" r="113">
      <c r="A113" s="20" t="n">
        <v>46202.536840278</v>
      </c>
      <c r="B113" s="16" t="s">
        <v>33</v>
      </c>
      <c r="C113" s="16" t="s">
        <v>166</v>
      </c>
      <c r="D113" s="16" t="s">
        <v>121</v>
      </c>
      <c r="E113" s="16" t="s">
        <v>17</v>
      </c>
      <c r="F113" s="16" t="s">
        <v>19</v>
      </c>
      <c r="G113" s="7" t="n">
        <v>4</v>
      </c>
      <c r="H113" s="6" t="n">
        <v>72.595</v>
      </c>
      <c r="I113" s="6" t="n">
        <v>-290.38</v>
      </c>
      <c r="J113" s="6" t="n">
        <v>-0</v>
      </c>
      <c r="K113" s="6" t="n">
        <v>-0.2</v>
      </c>
      <c r="L113" s="6" t="n">
        <v>-0</v>
      </c>
      <c r="M113" s="6" t="s">
        <f>=I113+J113+K113+L113</f>
      </c>
      <c r="N113" s="16"/>
    </row>
    <row collapsed="false" customFormat="false" customHeight="false" hidden="false" ht="12.1" outlineLevel="0" r="114">
      <c r="A114" s="20" t="n">
        <v>46202.537465278</v>
      </c>
      <c r="B114" s="16" t="s">
        <v>39</v>
      </c>
      <c r="C114" s="16" t="s">
        <v>162</v>
      </c>
      <c r="D114" s="16" t="s">
        <v>121</v>
      </c>
      <c r="E114" s="16" t="s">
        <v>17</v>
      </c>
      <c r="F114" s="16" t="s">
        <v>19</v>
      </c>
      <c r="G114" s="7" t="n">
        <v>1</v>
      </c>
      <c r="H114" s="6" t="n">
        <v>582.2</v>
      </c>
      <c r="I114" s="6" t="n">
        <v>-582.2</v>
      </c>
      <c r="J114" s="6" t="n">
        <v>-0</v>
      </c>
      <c r="K114" s="6" t="n">
        <v>-0.41</v>
      </c>
      <c r="L114" s="6" t="n">
        <v>-0</v>
      </c>
      <c r="M114" s="6" t="s">
        <f>=I114+J114+K114+L114</f>
      </c>
      <c r="N114" s="16"/>
    </row>
    <row collapsed="false" customFormat="false" customHeight="false" hidden="false" ht="12.1" outlineLevel="0" r="115">
      <c r="A115" s="20" t="n">
        <v>46202.542604167</v>
      </c>
      <c r="B115" s="16" t="s">
        <v>56</v>
      </c>
      <c r="C115" s="16" t="s">
        <v>167</v>
      </c>
      <c r="D115" s="16" t="s">
        <v>121</v>
      </c>
      <c r="E115" s="16" t="s">
        <v>17</v>
      </c>
      <c r="F115" s="16" t="s">
        <v>19</v>
      </c>
      <c r="G115" s="7" t="n">
        <v>1</v>
      </c>
      <c r="H115" s="6" t="n">
        <v>326.95</v>
      </c>
      <c r="I115" s="6" t="n">
        <v>-326.95</v>
      </c>
      <c r="J115" s="6" t="n">
        <v>-0</v>
      </c>
      <c r="K115" s="6" t="n">
        <v>-0.23</v>
      </c>
      <c r="L115" s="6" t="n">
        <v>-0</v>
      </c>
      <c r="M115" s="6" t="s">
        <f>=I115+J115+K115+L115</f>
      </c>
      <c r="N115" s="16"/>
    </row>
    <row collapsed="false" customFormat="false" customHeight="false" hidden="false" ht="12.1" outlineLevel="0" r="116">
      <c r="A116" s="20" t="n">
        <v>46202.587060185</v>
      </c>
      <c r="B116" s="16" t="s">
        <v>42</v>
      </c>
      <c r="C116" s="16" t="s">
        <v>158</v>
      </c>
      <c r="D116" s="16" t="s">
        <v>121</v>
      </c>
      <c r="E116" s="16" t="s">
        <v>17</v>
      </c>
      <c r="F116" s="16" t="s">
        <v>19</v>
      </c>
      <c r="G116" s="7" t="n">
        <v>10</v>
      </c>
      <c r="H116" s="6" t="n">
        <v>38.53</v>
      </c>
      <c r="I116" s="6" t="n">
        <v>-385.3</v>
      </c>
      <c r="J116" s="6" t="n">
        <v>-0</v>
      </c>
      <c r="K116" s="6" t="n">
        <v>-0.27</v>
      </c>
      <c r="L116" s="6" t="n">
        <v>-0</v>
      </c>
      <c r="M116" s="6" t="s">
        <f>=I116+J116+K116+L116</f>
      </c>
      <c r="N116" s="16"/>
    </row>
    <row collapsed="false" customFormat="false" customHeight="false" hidden="false" ht="12.1" outlineLevel="0" r="117">
      <c r="A117" s="21" t="n">
        <v>46209.425821759</v>
      </c>
      <c r="B117" s="22" t="s">
        <v>156</v>
      </c>
      <c r="C117" s="22" t="s">
        <v>96</v>
      </c>
      <c r="D117" s="22" t="s">
        <v>156</v>
      </c>
      <c r="E117" s="22" t="s">
        <v>156</v>
      </c>
      <c r="F117" s="22" t="s">
        <v>19</v>
      </c>
      <c r="G117" s="23" t="n">
        <v>1</v>
      </c>
      <c r="H117" s="24" t="n">
        <v>5000</v>
      </c>
      <c r="I117" s="24" t="n">
        <v>5000</v>
      </c>
      <c r="J117" s="24" t="n">
        <v>0</v>
      </c>
      <c r="K117" s="24" t="n">
        <v>-0</v>
      </c>
      <c r="L117" s="24" t="n">
        <v>-0</v>
      </c>
      <c r="M117" s="6" t="s">
        <f>=I117+J117+K117+L117</f>
      </c>
      <c r="N117" s="22"/>
    </row>
    <row collapsed="false" customFormat="false" customHeight="false" hidden="false" ht="12.1" outlineLevel="0" r="118">
      <c r="A118" s="20" t="n">
        <v>46209.429907407</v>
      </c>
      <c r="B118" s="16" t="s">
        <v>27</v>
      </c>
      <c r="C118" s="16" t="s">
        <v>178</v>
      </c>
      <c r="D118" s="16" t="s">
        <v>121</v>
      </c>
      <c r="E118" s="16" t="s">
        <v>17</v>
      </c>
      <c r="F118" s="16" t="s">
        <v>19</v>
      </c>
      <c r="G118" s="7" t="n">
        <v>1</v>
      </c>
      <c r="H118" s="6" t="n">
        <v>1243</v>
      </c>
      <c r="I118" s="6" t="n">
        <v>-1243</v>
      </c>
      <c r="J118" s="6" t="n">
        <v>-0</v>
      </c>
      <c r="K118" s="6" t="n">
        <v>-0.87</v>
      </c>
      <c r="L118" s="6" t="n">
        <v>-0</v>
      </c>
      <c r="M118" s="6" t="s">
        <f>=I118+J118+K118+L118</f>
      </c>
      <c r="N118" s="16"/>
    </row>
    <row collapsed="false" customFormat="false" customHeight="false" hidden="false" ht="12.1" outlineLevel="0" r="119">
      <c r="A119" s="20" t="n">
        <v>46209.430069444</v>
      </c>
      <c r="B119" s="16" t="s">
        <v>45</v>
      </c>
      <c r="C119" s="16" t="s">
        <v>179</v>
      </c>
      <c r="D119" s="16" t="s">
        <v>121</v>
      </c>
      <c r="E119" s="16" t="s">
        <v>17</v>
      </c>
      <c r="F119" s="16" t="s">
        <v>19</v>
      </c>
      <c r="G119" s="7" t="n">
        <v>1000</v>
      </c>
      <c r="H119" s="6" t="n">
        <v>0.9815</v>
      </c>
      <c r="I119" s="6" t="n">
        <v>-981.5</v>
      </c>
      <c r="J119" s="6" t="n">
        <v>-0</v>
      </c>
      <c r="K119" s="6" t="n">
        <v>-0.69</v>
      </c>
      <c r="L119" s="6" t="n">
        <v>-0</v>
      </c>
      <c r="M119" s="6" t="s">
        <f>=I119+J119+K119+L119</f>
      </c>
      <c r="N119" s="16"/>
    </row>
    <row collapsed="false" customFormat="false" customHeight="false" hidden="false" ht="12.1" outlineLevel="0" r="120">
      <c r="A120" s="20" t="n">
        <v>46209.430601852</v>
      </c>
      <c r="B120" s="16" t="s">
        <v>36</v>
      </c>
      <c r="C120" s="16" t="s">
        <v>180</v>
      </c>
      <c r="D120" s="16" t="s">
        <v>121</v>
      </c>
      <c r="E120" s="16" t="s">
        <v>17</v>
      </c>
      <c r="F120" s="16" t="s">
        <v>19</v>
      </c>
      <c r="G120" s="7" t="n">
        <v>1</v>
      </c>
      <c r="H120" s="6" t="n">
        <v>921.6</v>
      </c>
      <c r="I120" s="6" t="n">
        <v>-921.6</v>
      </c>
      <c r="J120" s="6" t="n">
        <v>-0</v>
      </c>
      <c r="K120" s="6" t="n">
        <v>-0.65</v>
      </c>
      <c r="L120" s="6" t="n">
        <v>-0</v>
      </c>
      <c r="M120" s="6" t="s">
        <f>=I120+J120+K120+L120</f>
      </c>
      <c r="N120" s="16"/>
    </row>
    <row collapsed="false" customFormat="false" customHeight="false" hidden="false" ht="12.1" outlineLevel="0" r="121">
      <c r="A121" s="20" t="n">
        <v>46209.467905093</v>
      </c>
      <c r="B121" s="16" t="s">
        <v>62</v>
      </c>
      <c r="C121" s="16" t="s">
        <v>174</v>
      </c>
      <c r="D121" s="16" t="s">
        <v>121</v>
      </c>
      <c r="E121" s="16" t="s">
        <v>17</v>
      </c>
      <c r="F121" s="16" t="s">
        <v>19</v>
      </c>
      <c r="G121" s="7" t="n">
        <v>1</v>
      </c>
      <c r="H121" s="6" t="n">
        <v>431.5</v>
      </c>
      <c r="I121" s="6" t="n">
        <v>-431.5</v>
      </c>
      <c r="J121" s="6" t="n">
        <v>-0</v>
      </c>
      <c r="K121" s="6" t="n">
        <v>-0.3</v>
      </c>
      <c r="L121" s="6" t="n">
        <v>-0</v>
      </c>
      <c r="M121" s="6" t="s">
        <f>=I121+J121+K121+L121</f>
      </c>
      <c r="N121" s="16"/>
    </row>
    <row collapsed="false" customFormat="false" customHeight="false" hidden="false" ht="12.1" outlineLevel="0" r="122">
      <c r="A122" s="20" t="n">
        <v>46209.468773148</v>
      </c>
      <c r="B122" s="16" t="s">
        <v>16</v>
      </c>
      <c r="C122" s="16" t="s">
        <v>157</v>
      </c>
      <c r="D122" s="16" t="s">
        <v>121</v>
      </c>
      <c r="E122" s="16" t="s">
        <v>17</v>
      </c>
      <c r="F122" s="16" t="s">
        <v>19</v>
      </c>
      <c r="G122" s="7" t="n">
        <v>10</v>
      </c>
      <c r="H122" s="6" t="n">
        <v>17.425</v>
      </c>
      <c r="I122" s="6" t="n">
        <v>-174.25</v>
      </c>
      <c r="J122" s="6" t="n">
        <v>-0</v>
      </c>
      <c r="K122" s="6" t="n">
        <v>-0.12</v>
      </c>
      <c r="L122" s="6" t="n">
        <v>-0</v>
      </c>
      <c r="M122" s="6" t="s">
        <f>=I122+J122+K122+L122</f>
      </c>
      <c r="N122" s="16"/>
    </row>
    <row collapsed="false" customFormat="false" customHeight="false" hidden="false" ht="12.1" outlineLevel="0" r="123">
      <c r="A123" s="20" t="n">
        <v>46209.470428241</v>
      </c>
      <c r="B123" s="16" t="s">
        <v>48</v>
      </c>
      <c r="C123" s="16" t="s">
        <v>173</v>
      </c>
      <c r="D123" s="16" t="s">
        <v>121</v>
      </c>
      <c r="E123" s="16" t="s">
        <v>17</v>
      </c>
      <c r="F123" s="16" t="s">
        <v>19</v>
      </c>
      <c r="G123" s="7" t="n">
        <v>10</v>
      </c>
      <c r="H123" s="6" t="n">
        <v>26.82</v>
      </c>
      <c r="I123" s="6" t="n">
        <v>-268.2</v>
      </c>
      <c r="J123" s="6" t="n">
        <v>-0</v>
      </c>
      <c r="K123" s="6" t="n">
        <v>-0.19</v>
      </c>
      <c r="L123" s="6" t="n">
        <v>-0</v>
      </c>
      <c r="M123" s="6" t="s">
        <f>=I123+J123+K123+L123</f>
      </c>
      <c r="N123" s="16"/>
    </row>
    <row collapsed="false" customFormat="false" customHeight="false" hidden="false" ht="12.1" outlineLevel="0" r="124">
      <c r="A124" s="20" t="n">
        <v>46209.470555556</v>
      </c>
      <c r="B124" s="16" t="s">
        <v>67</v>
      </c>
      <c r="C124" s="16" t="s">
        <v>177</v>
      </c>
      <c r="D124" s="16" t="s">
        <v>121</v>
      </c>
      <c r="E124" s="16" t="s">
        <v>17</v>
      </c>
      <c r="F124" s="16" t="s">
        <v>19</v>
      </c>
      <c r="G124" s="7" t="n">
        <v>1</v>
      </c>
      <c r="H124" s="6" t="n">
        <v>308.35</v>
      </c>
      <c r="I124" s="6" t="n">
        <v>-308.35</v>
      </c>
      <c r="J124" s="6" t="n">
        <v>-0</v>
      </c>
      <c r="K124" s="6" t="n">
        <v>-0.22</v>
      </c>
      <c r="L124" s="6" t="n">
        <v>-0</v>
      </c>
      <c r="M124" s="6" t="s">
        <f>=I124+J124+K124+L124</f>
      </c>
      <c r="N124" s="16"/>
    </row>
    <row collapsed="false" customFormat="false" customHeight="false" hidden="false" ht="12.1" outlineLevel="0" r="125">
      <c r="A125" s="20" t="n">
        <v>46209.470856481</v>
      </c>
      <c r="B125" s="16" t="s">
        <v>56</v>
      </c>
      <c r="C125" s="16" t="s">
        <v>167</v>
      </c>
      <c r="D125" s="16" t="s">
        <v>121</v>
      </c>
      <c r="E125" s="16" t="s">
        <v>17</v>
      </c>
      <c r="F125" s="16" t="s">
        <v>19</v>
      </c>
      <c r="G125" s="7" t="n">
        <v>1</v>
      </c>
      <c r="H125" s="6" t="n">
        <v>312.05</v>
      </c>
      <c r="I125" s="6" t="n">
        <v>-312.05</v>
      </c>
      <c r="J125" s="6" t="n">
        <v>-0</v>
      </c>
      <c r="K125" s="6" t="n">
        <v>-0.22</v>
      </c>
      <c r="L125" s="6" t="n">
        <v>-0</v>
      </c>
      <c r="M125" s="6" t="s">
        <f>=I125+J125+K125+L125</f>
      </c>
      <c r="N125" s="16"/>
    </row>
    <row collapsed="false" customFormat="false" customHeight="false" hidden="false" ht="12.1" outlineLevel="0" r="126">
      <c r="A126" s="20" t="n">
        <v>46209.502858796</v>
      </c>
      <c r="B126" s="16" t="s">
        <v>67</v>
      </c>
      <c r="C126" s="16" t="s">
        <v>177</v>
      </c>
      <c r="D126" s="16" t="s">
        <v>121</v>
      </c>
      <c r="E126" s="16" t="s">
        <v>17</v>
      </c>
      <c r="F126" s="16" t="s">
        <v>19</v>
      </c>
      <c r="G126" s="7" t="n">
        <v>1</v>
      </c>
      <c r="H126" s="6" t="n">
        <v>307.9</v>
      </c>
      <c r="I126" s="6" t="n">
        <v>-307.9</v>
      </c>
      <c r="J126" s="6" t="n">
        <v>-0</v>
      </c>
      <c r="K126" s="6" t="n">
        <v>-0.22</v>
      </c>
      <c r="L126" s="6" t="n">
        <v>-0</v>
      </c>
      <c r="M126" s="6" t="s">
        <f>=I126+J126+K126+L126</f>
      </c>
      <c r="N126" s="16"/>
    </row>
    <row collapsed="false" customFormat="false" customHeight="false" hidden="false" ht="12.1" outlineLevel="0" r="127">
      <c r="A127" s="21" t="n">
        <v>46209.811134259</v>
      </c>
      <c r="B127" s="22" t="s">
        <v>156</v>
      </c>
      <c r="C127" s="22" t="s">
        <v>96</v>
      </c>
      <c r="D127" s="22" t="s">
        <v>156</v>
      </c>
      <c r="E127" s="22" t="s">
        <v>156</v>
      </c>
      <c r="F127" s="22" t="s">
        <v>19</v>
      </c>
      <c r="G127" s="23" t="n">
        <v>1</v>
      </c>
      <c r="H127" s="24" t="n">
        <v>3000</v>
      </c>
      <c r="I127" s="24" t="n">
        <v>3000</v>
      </c>
      <c r="J127" s="24" t="n">
        <v>0</v>
      </c>
      <c r="K127" s="24" t="n">
        <v>-0</v>
      </c>
      <c r="L127" s="24" t="n">
        <v>-0</v>
      </c>
      <c r="M127" s="6" t="s">
        <f>=I127+J127+K127+L127</f>
      </c>
      <c r="N127" s="22"/>
    </row>
    <row collapsed="false" customFormat="false" customHeight="false" hidden="false" ht="12.1" outlineLevel="0" r="128">
      <c r="A128" s="20" t="n">
        <v>46209.811724537</v>
      </c>
      <c r="B128" s="16" t="s">
        <v>33</v>
      </c>
      <c r="C128" s="16" t="s">
        <v>166</v>
      </c>
      <c r="D128" s="16" t="s">
        <v>121</v>
      </c>
      <c r="E128" s="16" t="s">
        <v>17</v>
      </c>
      <c r="F128" s="16" t="s">
        <v>19</v>
      </c>
      <c r="G128" s="7" t="n">
        <v>48</v>
      </c>
      <c r="H128" s="6" t="n">
        <v>63.695</v>
      </c>
      <c r="I128" s="6" t="n">
        <v>-3057.36</v>
      </c>
      <c r="J128" s="6" t="n">
        <v>-0</v>
      </c>
      <c r="K128" s="6" t="n">
        <v>-2.14</v>
      </c>
      <c r="L128" s="6" t="n">
        <v>-0</v>
      </c>
      <c r="M128" s="6" t="s">
        <f>=I128+J128+K128+L128</f>
      </c>
      <c r="N128" s="16"/>
    </row>
    <row collapsed="false" customFormat="false" customHeight="false" hidden="false" ht="12.1" outlineLevel="0" r="129">
      <c r="A129" s="21" t="n">
        <v>46210.641203704</v>
      </c>
      <c r="B129" s="22" t="s">
        <v>156</v>
      </c>
      <c r="C129" s="22" t="s">
        <v>96</v>
      </c>
      <c r="D129" s="22" t="s">
        <v>156</v>
      </c>
      <c r="E129" s="22" t="s">
        <v>156</v>
      </c>
      <c r="F129" s="22" t="s">
        <v>19</v>
      </c>
      <c r="G129" s="23" t="n">
        <v>1</v>
      </c>
      <c r="H129" s="24" t="n">
        <v>2000</v>
      </c>
      <c r="I129" s="24" t="n">
        <v>2000</v>
      </c>
      <c r="J129" s="24" t="n">
        <v>0</v>
      </c>
      <c r="K129" s="24" t="n">
        <v>-0</v>
      </c>
      <c r="L129" s="24" t="n">
        <v>-0</v>
      </c>
      <c r="M129" s="6" t="s">
        <f>=I129+J129+K129+L129</f>
      </c>
      <c r="N129" s="22"/>
    </row>
    <row collapsed="false" customFormat="false" customHeight="false" hidden="false" ht="12.1" outlineLevel="0" r="130">
      <c r="A130" s="20" t="n">
        <v>46211.584456019</v>
      </c>
      <c r="B130" s="16" t="s">
        <v>21</v>
      </c>
      <c r="C130" s="16" t="s">
        <v>169</v>
      </c>
      <c r="D130" s="16" t="s">
        <v>121</v>
      </c>
      <c r="E130" s="16" t="s">
        <v>17</v>
      </c>
      <c r="F130" s="16" t="s">
        <v>19</v>
      </c>
      <c r="G130" s="7" t="n">
        <v>10</v>
      </c>
      <c r="H130" s="6" t="n">
        <v>110.18</v>
      </c>
      <c r="I130" s="6" t="n">
        <v>-1101.8</v>
      </c>
      <c r="J130" s="6" t="n">
        <v>-0</v>
      </c>
      <c r="K130" s="6" t="n">
        <v>-0.77</v>
      </c>
      <c r="L130" s="6" t="n">
        <v>-0</v>
      </c>
      <c r="M130" s="6" t="s">
        <f>=I130+J130+K130+L130</f>
      </c>
      <c r="N130" s="16"/>
    </row>
    <row collapsed="false" customFormat="false" customHeight="false" hidden="false" ht="12.1" outlineLevel="0" r="131">
      <c r="A131" s="20" t="n">
        <v>46211.82099537</v>
      </c>
      <c r="B131" s="16" t="s">
        <v>48</v>
      </c>
      <c r="C131" s="16" t="s">
        <v>173</v>
      </c>
      <c r="D131" s="16" t="s">
        <v>121</v>
      </c>
      <c r="E131" s="16" t="s">
        <v>17</v>
      </c>
      <c r="F131" s="16" t="s">
        <v>19</v>
      </c>
      <c r="G131" s="7" t="n">
        <v>30</v>
      </c>
      <c r="H131" s="6" t="n">
        <v>23.94</v>
      </c>
      <c r="I131" s="6" t="n">
        <v>-718.2</v>
      </c>
      <c r="J131" s="6" t="n">
        <v>-0</v>
      </c>
      <c r="K131" s="6" t="n">
        <v>-0.5</v>
      </c>
      <c r="L131" s="6" t="n">
        <v>-0</v>
      </c>
      <c r="M131" s="6" t="s">
        <f>=I131+J131+K131+L131</f>
      </c>
      <c r="N131" s="16"/>
    </row>
    <row collapsed="false" customFormat="false" customHeight="false" hidden="false" ht="12.1" outlineLevel="0" r="132">
      <c r="A132" s="20" t="n">
        <v>46211.937627315</v>
      </c>
      <c r="B132" s="16" t="s">
        <v>33</v>
      </c>
      <c r="C132" s="16" t="s">
        <v>166</v>
      </c>
      <c r="D132" s="16" t="s">
        <v>121</v>
      </c>
      <c r="E132" s="16" t="s">
        <v>17</v>
      </c>
      <c r="F132" s="16" t="s">
        <v>19</v>
      </c>
      <c r="G132" s="7" t="n">
        <v>2</v>
      </c>
      <c r="H132" s="6" t="n">
        <v>64.605</v>
      </c>
      <c r="I132" s="6" t="n">
        <v>-129.21</v>
      </c>
      <c r="J132" s="6" t="n">
        <v>-0</v>
      </c>
      <c r="K132" s="6" t="n">
        <v>-0.09</v>
      </c>
      <c r="L132" s="6" t="n">
        <v>-0</v>
      </c>
      <c r="M132" s="6" t="s">
        <f>=I132+J132+K132+L132</f>
      </c>
      <c r="N132" s="16"/>
    </row>
    <row collapsed="false" customFormat="false" customHeight="false" hidden="false" ht="12.1" outlineLevel="0" r="133">
      <c r="A133" s="21" t="n">
        <v>46216.428055556</v>
      </c>
      <c r="B133" s="22" t="s">
        <v>156</v>
      </c>
      <c r="C133" s="22" t="s">
        <v>96</v>
      </c>
      <c r="D133" s="22" t="s">
        <v>156</v>
      </c>
      <c r="E133" s="22" t="s">
        <v>156</v>
      </c>
      <c r="F133" s="22" t="s">
        <v>19</v>
      </c>
      <c r="G133" s="23" t="n">
        <v>1</v>
      </c>
      <c r="H133" s="24" t="n">
        <v>5000</v>
      </c>
      <c r="I133" s="24" t="n">
        <v>5000</v>
      </c>
      <c r="J133" s="24" t="n">
        <v>0</v>
      </c>
      <c r="K133" s="24" t="n">
        <v>-0</v>
      </c>
      <c r="L133" s="24" t="n">
        <v>-0</v>
      </c>
      <c r="M133" s="6" t="s">
        <f>=I133+J133+K133+L133</f>
      </c>
      <c r="N133" s="22"/>
    </row>
    <row collapsed="false" customFormat="false" customHeight="false" hidden="false" ht="12.1" outlineLevel="0" r="134">
      <c r="A134" s="20" t="n">
        <v>46216.590474537</v>
      </c>
      <c r="B134" s="16" t="s">
        <v>36</v>
      </c>
      <c r="C134" s="16" t="s">
        <v>180</v>
      </c>
      <c r="D134" s="16" t="s">
        <v>121</v>
      </c>
      <c r="E134" s="16" t="s">
        <v>17</v>
      </c>
      <c r="F134" s="16" t="s">
        <v>19</v>
      </c>
      <c r="G134" s="7" t="n">
        <v>1</v>
      </c>
      <c r="H134" s="6" t="n">
        <v>952.2</v>
      </c>
      <c r="I134" s="6" t="n">
        <v>-952.2</v>
      </c>
      <c r="J134" s="6" t="n">
        <v>-0</v>
      </c>
      <c r="K134" s="6" t="n">
        <v>-0.67</v>
      </c>
      <c r="L134" s="6" t="n">
        <v>-0</v>
      </c>
      <c r="M134" s="6" t="s">
        <f>=I134+J134+K134+L134</f>
      </c>
      <c r="N134" s="16"/>
    </row>
    <row collapsed="false" customFormat="false" customHeight="false" hidden="false" ht="12.1" outlineLevel="0" r="135">
      <c r="A135" s="20" t="n">
        <v>46216.591319444</v>
      </c>
      <c r="B135" s="16" t="s">
        <v>82</v>
      </c>
      <c r="C135" s="16" t="s">
        <v>165</v>
      </c>
      <c r="D135" s="16" t="s">
        <v>121</v>
      </c>
      <c r="E135" s="16" t="s">
        <v>79</v>
      </c>
      <c r="F135" s="16" t="s">
        <v>19</v>
      </c>
      <c r="G135" s="7" t="n">
        <v>1</v>
      </c>
      <c r="H135" s="6" t="n">
        <v>82.7</v>
      </c>
      <c r="I135" s="6" t="n">
        <v>-827</v>
      </c>
      <c r="J135" s="6" t="n">
        <v>-31.89</v>
      </c>
      <c r="K135" s="6" t="n">
        <v>-0.58</v>
      </c>
      <c r="L135" s="6" t="n">
        <v>-0</v>
      </c>
      <c r="M135" s="6" t="s">
        <f>=I135+J135+K135+L135</f>
      </c>
      <c r="N135" s="16"/>
    </row>
    <row collapsed="false" customFormat="false" customHeight="false" hidden="false" ht="12.1" outlineLevel="0" r="136">
      <c r="A136" s="20" t="n">
        <v>46216.591921296</v>
      </c>
      <c r="B136" s="16" t="s">
        <v>27</v>
      </c>
      <c r="C136" s="16" t="s">
        <v>178</v>
      </c>
      <c r="D136" s="16" t="s">
        <v>121</v>
      </c>
      <c r="E136" s="16" t="s">
        <v>17</v>
      </c>
      <c r="F136" s="16" t="s">
        <v>19</v>
      </c>
      <c r="G136" s="7" t="n">
        <v>1</v>
      </c>
      <c r="H136" s="6" t="n">
        <v>1254</v>
      </c>
      <c r="I136" s="6" t="n">
        <v>-1254</v>
      </c>
      <c r="J136" s="6" t="n">
        <v>-0</v>
      </c>
      <c r="K136" s="6" t="n">
        <v>-0.88</v>
      </c>
      <c r="L136" s="6" t="n">
        <v>-0</v>
      </c>
      <c r="M136" s="6" t="s">
        <f>=I136+J136+K136+L136</f>
      </c>
      <c r="N136" s="16"/>
    </row>
    <row collapsed="false" customFormat="false" customHeight="false" hidden="false" ht="12.1" outlineLevel="0" r="137">
      <c r="A137" s="20" t="n">
        <v>46216.593773148</v>
      </c>
      <c r="B137" s="16" t="s">
        <v>53</v>
      </c>
      <c r="C137" s="16" t="s">
        <v>170</v>
      </c>
      <c r="D137" s="16" t="s">
        <v>121</v>
      </c>
      <c r="E137" s="16" t="s">
        <v>17</v>
      </c>
      <c r="F137" s="16" t="s">
        <v>19</v>
      </c>
      <c r="G137" s="7" t="n">
        <v>100</v>
      </c>
      <c r="H137" s="6" t="n">
        <v>9.975</v>
      </c>
      <c r="I137" s="6" t="n">
        <v>-997.5</v>
      </c>
      <c r="J137" s="6" t="n">
        <v>-0</v>
      </c>
      <c r="K137" s="6" t="n">
        <v>-0.7</v>
      </c>
      <c r="L137" s="6" t="n">
        <v>-0</v>
      </c>
      <c r="M137" s="6" t="s">
        <f>=I137+J137+K137+L137</f>
      </c>
      <c r="N137" s="16"/>
    </row>
    <row collapsed="false" customFormat="false" customHeight="false" hidden="false" ht="12.1" outlineLevel="0" r="138">
      <c r="A138" s="20" t="n">
        <v>46216.594131944</v>
      </c>
      <c r="B138" s="16" t="s">
        <v>33</v>
      </c>
      <c r="C138" s="16" t="s">
        <v>166</v>
      </c>
      <c r="D138" s="16" t="s">
        <v>121</v>
      </c>
      <c r="E138" s="16" t="s">
        <v>17</v>
      </c>
      <c r="F138" s="16" t="s">
        <v>19</v>
      </c>
      <c r="G138" s="7" t="n">
        <v>1</v>
      </c>
      <c r="H138" s="6" t="n">
        <v>65.45</v>
      </c>
      <c r="I138" s="6" t="n">
        <v>-65.45</v>
      </c>
      <c r="J138" s="6" t="n">
        <v>-0</v>
      </c>
      <c r="K138" s="6" t="n">
        <v>-0.05</v>
      </c>
      <c r="L138" s="6" t="n">
        <v>-0</v>
      </c>
      <c r="M138" s="6" t="s">
        <f>=I138+J138+K138+L138</f>
      </c>
      <c r="N138" s="16"/>
    </row>
    <row collapsed="false" customFormat="false" customHeight="false" hidden="false" ht="12.1" outlineLevel="0" r="139">
      <c r="A139" s="20" t="n">
        <v>46216.596550926</v>
      </c>
      <c r="B139" s="16" t="s">
        <v>45</v>
      </c>
      <c r="C139" s="16" t="s">
        <v>179</v>
      </c>
      <c r="D139" s="16" t="s">
        <v>121</v>
      </c>
      <c r="E139" s="16" t="s">
        <v>17</v>
      </c>
      <c r="F139" s="16" t="s">
        <v>19</v>
      </c>
      <c r="G139" s="7" t="n">
        <v>1000</v>
      </c>
      <c r="H139" s="6" t="n">
        <v>0.894</v>
      </c>
      <c r="I139" s="6" t="n">
        <v>-894</v>
      </c>
      <c r="J139" s="6" t="n">
        <v>-0</v>
      </c>
      <c r="K139" s="6" t="n">
        <v>-0.63</v>
      </c>
      <c r="L139" s="6" t="n">
        <v>-0</v>
      </c>
      <c r="M139" s="6" t="s">
        <f>=I139+J139+K139+L139</f>
      </c>
      <c r="N139" s="16"/>
    </row>
    <row collapsed="false" customFormat="false" customHeight="false" hidden="false" ht="12.1" outlineLevel="0" r="140">
      <c r="A140" s="21" t="n">
        <v>46218.756805556</v>
      </c>
      <c r="B140" s="22" t="s">
        <v>156</v>
      </c>
      <c r="C140" s="22" t="s">
        <v>96</v>
      </c>
      <c r="D140" s="22" t="s">
        <v>156</v>
      </c>
      <c r="E140" s="22" t="s">
        <v>156</v>
      </c>
      <c r="F140" s="22" t="s">
        <v>19</v>
      </c>
      <c r="G140" s="23" t="n">
        <v>1</v>
      </c>
      <c r="H140" s="24" t="n">
        <v>5000</v>
      </c>
      <c r="I140" s="24" t="n">
        <v>5000</v>
      </c>
      <c r="J140" s="24" t="n">
        <v>0</v>
      </c>
      <c r="K140" s="24" t="n">
        <v>-0</v>
      </c>
      <c r="L140" s="24" t="n">
        <v>-0</v>
      </c>
      <c r="M140" s="6" t="s">
        <f>=I140+J140+K140+L140</f>
      </c>
      <c r="N140" s="22"/>
    </row>
    <row collapsed="false" customFormat="false" customHeight="false" hidden="false" ht="12.1" outlineLevel="0" r="141">
      <c r="A141" s="20" t="n">
        <v>46218.758877315</v>
      </c>
      <c r="B141" s="16" t="s">
        <v>33</v>
      </c>
      <c r="C141" s="16" t="s">
        <v>166</v>
      </c>
      <c r="D141" s="16" t="s">
        <v>121</v>
      </c>
      <c r="E141" s="16" t="s">
        <v>17</v>
      </c>
      <c r="F141" s="16" t="s">
        <v>19</v>
      </c>
      <c r="G141" s="7" t="n">
        <v>7</v>
      </c>
      <c r="H141" s="6" t="n">
        <v>61.755</v>
      </c>
      <c r="I141" s="6" t="n">
        <v>-432.29</v>
      </c>
      <c r="J141" s="6" t="n">
        <v>-0</v>
      </c>
      <c r="K141" s="6" t="n">
        <v>-0.3</v>
      </c>
      <c r="L141" s="6" t="n">
        <v>-0</v>
      </c>
      <c r="M141" s="6" t="s">
        <f>=I141+J141+K141+L141</f>
      </c>
      <c r="N141" s="16"/>
    </row>
    <row collapsed="false" customFormat="false" customHeight="false" hidden="false" ht="12.1" outlineLevel="0" r="142">
      <c r="A142" s="20" t="n">
        <v>46218.759456019</v>
      </c>
      <c r="B142" s="16" t="s">
        <v>48</v>
      </c>
      <c r="C142" s="16" t="s">
        <v>173</v>
      </c>
      <c r="D142" s="16" t="s">
        <v>121</v>
      </c>
      <c r="E142" s="16" t="s">
        <v>17</v>
      </c>
      <c r="F142" s="16" t="s">
        <v>19</v>
      </c>
      <c r="G142" s="7" t="n">
        <v>10</v>
      </c>
      <c r="H142" s="6" t="n">
        <v>23.245</v>
      </c>
      <c r="I142" s="6" t="n">
        <v>-232.45</v>
      </c>
      <c r="J142" s="6" t="n">
        <v>-0</v>
      </c>
      <c r="K142" s="6" t="n">
        <v>-0.16</v>
      </c>
      <c r="L142" s="6" t="n">
        <v>-0</v>
      </c>
      <c r="M142" s="6" t="s">
        <f>=I142+J142+K142+L142</f>
      </c>
      <c r="N142" s="16"/>
    </row>
    <row collapsed="false" customFormat="false" customHeight="false" hidden="false" ht="12.1" outlineLevel="0" r="143">
      <c r="A143" s="20" t="n">
        <v>46218.759710648</v>
      </c>
      <c r="B143" s="16" t="s">
        <v>67</v>
      </c>
      <c r="C143" s="16" t="s">
        <v>177</v>
      </c>
      <c r="D143" s="16" t="s">
        <v>121</v>
      </c>
      <c r="E143" s="16" t="s">
        <v>17</v>
      </c>
      <c r="F143" s="16" t="s">
        <v>19</v>
      </c>
      <c r="G143" s="7" t="n">
        <v>1</v>
      </c>
      <c r="H143" s="6" t="n">
        <v>311.85</v>
      </c>
      <c r="I143" s="6" t="n">
        <v>-311.85</v>
      </c>
      <c r="J143" s="6" t="n">
        <v>-0</v>
      </c>
      <c r="K143" s="6" t="n">
        <v>-0.22</v>
      </c>
      <c r="L143" s="6" t="n">
        <v>-0</v>
      </c>
      <c r="M143" s="6" t="s">
        <f>=I143+J143+K143+L143</f>
      </c>
      <c r="N143" s="16"/>
    </row>
    <row collapsed="false" customFormat="false" customHeight="false" hidden="false" ht="12.1" outlineLevel="0" r="144">
      <c r="A144" s="20" t="n">
        <v>46218.759895833</v>
      </c>
      <c r="B144" s="16" t="s">
        <v>24</v>
      </c>
      <c r="C144" s="16" t="s">
        <v>164</v>
      </c>
      <c r="D144" s="16" t="s">
        <v>121</v>
      </c>
      <c r="E144" s="16" t="s">
        <v>17</v>
      </c>
      <c r="F144" s="16" t="s">
        <v>19</v>
      </c>
      <c r="G144" s="7" t="n">
        <v>100</v>
      </c>
      <c r="H144" s="6" t="n">
        <v>8.957</v>
      </c>
      <c r="I144" s="6" t="n">
        <v>-895.7</v>
      </c>
      <c r="J144" s="6" t="n">
        <v>-0</v>
      </c>
      <c r="K144" s="6" t="n">
        <v>-0.63</v>
      </c>
      <c r="L144" s="6" t="n">
        <v>-0</v>
      </c>
      <c r="M144" s="6" t="s">
        <f>=I144+J144+K144+L144</f>
      </c>
      <c r="N144" s="16"/>
    </row>
    <row collapsed="false" customFormat="false" customHeight="false" hidden="false" ht="12.1" outlineLevel="0" r="145">
      <c r="A145" s="20" t="n">
        <v>46218.760208333</v>
      </c>
      <c r="B145" s="16" t="s">
        <v>65</v>
      </c>
      <c r="C145" s="16" t="s">
        <v>172</v>
      </c>
      <c r="D145" s="16" t="s">
        <v>121</v>
      </c>
      <c r="E145" s="16" t="s">
        <v>17</v>
      </c>
      <c r="F145" s="16" t="s">
        <v>19</v>
      </c>
      <c r="G145" s="7" t="n">
        <v>30</v>
      </c>
      <c r="H145" s="6" t="n">
        <v>16.69</v>
      </c>
      <c r="I145" s="6" t="n">
        <v>-500.7</v>
      </c>
      <c r="J145" s="6" t="n">
        <v>-0</v>
      </c>
      <c r="K145" s="6" t="n">
        <v>-0.35</v>
      </c>
      <c r="L145" s="6" t="n">
        <v>-0</v>
      </c>
      <c r="M145" s="6" t="s">
        <f>=I145+J145+K145+L145</f>
      </c>
      <c r="N145" s="16"/>
    </row>
    <row collapsed="false" customFormat="false" customHeight="false" hidden="false" ht="12.1" outlineLevel="0" r="146">
      <c r="A146" s="20" t="n">
        <v>46218.760405093</v>
      </c>
      <c r="B146" s="16" t="s">
        <v>39</v>
      </c>
      <c r="C146" s="16" t="s">
        <v>162</v>
      </c>
      <c r="D146" s="16" t="s">
        <v>121</v>
      </c>
      <c r="E146" s="16" t="s">
        <v>17</v>
      </c>
      <c r="F146" s="16" t="s">
        <v>19</v>
      </c>
      <c r="G146" s="7" t="n">
        <v>1</v>
      </c>
      <c r="H146" s="6" t="n">
        <v>525</v>
      </c>
      <c r="I146" s="6" t="n">
        <v>-525</v>
      </c>
      <c r="J146" s="6" t="n">
        <v>-0</v>
      </c>
      <c r="K146" s="6" t="n">
        <v>-0.37</v>
      </c>
      <c r="L146" s="6" t="n">
        <v>-0</v>
      </c>
      <c r="M146" s="6" t="s">
        <f>=I146+J146+K146+L146</f>
      </c>
      <c r="N146" s="16"/>
    </row>
    <row collapsed="false" customFormat="false" customHeight="false" hidden="false" ht="12.1" outlineLevel="0" r="147">
      <c r="A147" s="20" t="n">
        <v>46218.760451389</v>
      </c>
      <c r="B147" s="16" t="s">
        <v>45</v>
      </c>
      <c r="C147" s="16" t="s">
        <v>179</v>
      </c>
      <c r="D147" s="16" t="s">
        <v>121</v>
      </c>
      <c r="E147" s="16" t="s">
        <v>17</v>
      </c>
      <c r="F147" s="16" t="s">
        <v>19</v>
      </c>
      <c r="G147" s="7" t="n">
        <v>1000</v>
      </c>
      <c r="H147" s="6" t="n">
        <v>0.8605</v>
      </c>
      <c r="I147" s="6" t="n">
        <v>-860.5</v>
      </c>
      <c r="J147" s="6" t="n">
        <v>-0</v>
      </c>
      <c r="K147" s="6" t="n">
        <v>-0.6</v>
      </c>
      <c r="L147" s="6" t="n">
        <v>-0</v>
      </c>
      <c r="M147" s="6" t="s">
        <f>=I147+J147+K147+L147</f>
      </c>
      <c r="N147" s="16"/>
    </row>
    <row collapsed="false" customFormat="false" customHeight="false" hidden="false" ht="12.1" outlineLevel="0" r="148">
      <c r="A148" s="20" t="n">
        <v>46218.760462963</v>
      </c>
      <c r="B148" s="16" t="s">
        <v>62</v>
      </c>
      <c r="C148" s="16" t="s">
        <v>174</v>
      </c>
      <c r="D148" s="16" t="s">
        <v>121</v>
      </c>
      <c r="E148" s="16" t="s">
        <v>17</v>
      </c>
      <c r="F148" s="16" t="s">
        <v>19</v>
      </c>
      <c r="G148" s="7" t="n">
        <v>1</v>
      </c>
      <c r="H148" s="6" t="n">
        <v>440</v>
      </c>
      <c r="I148" s="6" t="n">
        <v>-440</v>
      </c>
      <c r="J148" s="6" t="n">
        <v>-0</v>
      </c>
      <c r="K148" s="6" t="n">
        <v>-0.31</v>
      </c>
      <c r="L148" s="6" t="n">
        <v>-0</v>
      </c>
      <c r="M148" s="6" t="s">
        <f>=I148+J148+K148+L148</f>
      </c>
      <c r="N148" s="16"/>
    </row>
    <row collapsed="false" customFormat="false" customHeight="false" hidden="false" ht="12.1" outlineLevel="0" r="149">
      <c r="A149" s="20" t="n">
        <v>46219.291631944</v>
      </c>
      <c r="B149" s="16" t="s">
        <v>42</v>
      </c>
      <c r="C149" s="16" t="s">
        <v>158</v>
      </c>
      <c r="D149" s="16" t="s">
        <v>121</v>
      </c>
      <c r="E149" s="16" t="s">
        <v>17</v>
      </c>
      <c r="F149" s="16" t="s">
        <v>19</v>
      </c>
      <c r="G149" s="7" t="n">
        <v>20</v>
      </c>
      <c r="H149" s="6" t="n">
        <v>34.58</v>
      </c>
      <c r="I149" s="6" t="n">
        <v>-691.6</v>
      </c>
      <c r="J149" s="6" t="n">
        <v>-0</v>
      </c>
      <c r="K149" s="6" t="n">
        <v>-0.48</v>
      </c>
      <c r="L149" s="6" t="n">
        <v>-0</v>
      </c>
      <c r="M149" s="6" t="s">
        <f>=I149+J149+K149+L149</f>
      </c>
      <c r="N149" s="16"/>
    </row>
    <row collapsed="false" customFormat="false" customHeight="false" hidden="false" ht="12.1" outlineLevel="0" r="150">
      <c r="A150" s="20" t="n">
        <v>46219.441342593</v>
      </c>
      <c r="B150" s="16" t="s">
        <v>33</v>
      </c>
      <c r="C150" s="16" t="s">
        <v>166</v>
      </c>
      <c r="D150" s="16" t="s">
        <v>121</v>
      </c>
      <c r="E150" s="16" t="s">
        <v>17</v>
      </c>
      <c r="F150" s="16" t="s">
        <v>19</v>
      </c>
      <c r="G150" s="7" t="n">
        <v>2</v>
      </c>
      <c r="H150" s="6" t="n">
        <v>60.1</v>
      </c>
      <c r="I150" s="6" t="n">
        <v>-120.2</v>
      </c>
      <c r="J150" s="6" t="n">
        <v>-0</v>
      </c>
      <c r="K150" s="6" t="n">
        <v>-0.08</v>
      </c>
      <c r="L150" s="6" t="n">
        <v>-0</v>
      </c>
      <c r="M150" s="6" t="s">
        <f>=I150+J150+K150+L150</f>
      </c>
      <c r="N150" s="16"/>
    </row>
    <row collapsed="false" customFormat="false" customHeight="false" hidden="false" ht="12.1" outlineLevel="0" r="151">
      <c r="A151" s="21" t="n">
        <v>46219.493402778</v>
      </c>
      <c r="B151" s="22" t="s">
        <v>175</v>
      </c>
      <c r="C151" s="22" t="s">
        <v>181</v>
      </c>
      <c r="D151" s="22" t="s">
        <v>175</v>
      </c>
      <c r="E151" s="22" t="s">
        <v>175</v>
      </c>
      <c r="F151" s="22" t="s">
        <v>19</v>
      </c>
      <c r="G151" s="23" t="n">
        <v>1</v>
      </c>
      <c r="H151" s="24" t="n">
        <v>35</v>
      </c>
      <c r="I151" s="24" t="n">
        <v>35</v>
      </c>
      <c r="J151" s="24" t="n">
        <v>0</v>
      </c>
      <c r="K151" s="24" t="n">
        <v>-0</v>
      </c>
      <c r="L151" s="24" t="n">
        <v>-0</v>
      </c>
      <c r="M151" s="6" t="s">
        <f>=I151+J151+K151+L151</f>
      </c>
      <c r="N151" s="22"/>
    </row>
    <row collapsed="false" customFormat="false" customHeight="false" hidden="false" ht="12.1" outlineLevel="0" r="152">
      <c r="A152" s="21" t="n">
        <v>46223.325902778</v>
      </c>
      <c r="B152" s="22" t="s">
        <v>156</v>
      </c>
      <c r="C152" s="22" t="s">
        <v>96</v>
      </c>
      <c r="D152" s="22" t="s">
        <v>156</v>
      </c>
      <c r="E152" s="22" t="s">
        <v>156</v>
      </c>
      <c r="F152" s="22" t="s">
        <v>19</v>
      </c>
      <c r="G152" s="23" t="n">
        <v>1</v>
      </c>
      <c r="H152" s="24" t="n">
        <v>5000</v>
      </c>
      <c r="I152" s="24" t="n">
        <v>5000</v>
      </c>
      <c r="J152" s="24" t="n">
        <v>0</v>
      </c>
      <c r="K152" s="24" t="n">
        <v>-0</v>
      </c>
      <c r="L152" s="24" t="n">
        <v>-0</v>
      </c>
      <c r="M152" s="6" t="s">
        <f>=I152+J152+K152+L152</f>
      </c>
      <c r="N152" s="22"/>
    </row>
    <row collapsed="false" customFormat="false" customHeight="false" hidden="false" ht="12.1" outlineLevel="0" r="153">
      <c r="A153" s="20" t="n">
        <v>46223.66056713</v>
      </c>
      <c r="B153" s="16" t="s">
        <v>24</v>
      </c>
      <c r="C153" s="16" t="s">
        <v>164</v>
      </c>
      <c r="D153" s="16" t="s">
        <v>121</v>
      </c>
      <c r="E153" s="16" t="s">
        <v>17</v>
      </c>
      <c r="F153" s="16" t="s">
        <v>19</v>
      </c>
      <c r="G153" s="7" t="n">
        <v>100</v>
      </c>
      <c r="H153" s="6" t="n">
        <v>7.738</v>
      </c>
      <c r="I153" s="6" t="n">
        <v>-773.8</v>
      </c>
      <c r="J153" s="6" t="n">
        <v>-0</v>
      </c>
      <c r="K153" s="6" t="n">
        <v>-0.54</v>
      </c>
      <c r="L153" s="6" t="n">
        <v>-0</v>
      </c>
      <c r="M153" s="6" t="s">
        <f>=I153+J153+K153+L153</f>
      </c>
      <c r="N153" s="16"/>
    </row>
    <row collapsed="false" customFormat="false" customHeight="false" hidden="false" ht="12.1" outlineLevel="0" r="154">
      <c r="A154" s="20" t="n">
        <v>46223.661423611</v>
      </c>
      <c r="B154" s="16" t="s">
        <v>42</v>
      </c>
      <c r="C154" s="16" t="s">
        <v>158</v>
      </c>
      <c r="D154" s="16" t="s">
        <v>121</v>
      </c>
      <c r="E154" s="16" t="s">
        <v>17</v>
      </c>
      <c r="F154" s="16" t="s">
        <v>19</v>
      </c>
      <c r="G154" s="7" t="n">
        <v>10</v>
      </c>
      <c r="H154" s="6" t="n">
        <v>29.37</v>
      </c>
      <c r="I154" s="6" t="n">
        <v>-293.7</v>
      </c>
      <c r="J154" s="6" t="n">
        <v>-0</v>
      </c>
      <c r="K154" s="6" t="n">
        <v>-0.21</v>
      </c>
      <c r="L154" s="6" t="n">
        <v>-0</v>
      </c>
      <c r="M154" s="6" t="s">
        <f>=I154+J154+K154+L154</f>
      </c>
      <c r="N154" s="16"/>
    </row>
    <row collapsed="false" customFormat="false" customHeight="false" hidden="false" ht="12.1" outlineLevel="0" r="155">
      <c r="A155" s="20" t="n">
        <v>46223.661736111</v>
      </c>
      <c r="B155" s="16" t="s">
        <v>21</v>
      </c>
      <c r="C155" s="16" t="s">
        <v>169</v>
      </c>
      <c r="D155" s="16" t="s">
        <v>121</v>
      </c>
      <c r="E155" s="16" t="s">
        <v>17</v>
      </c>
      <c r="F155" s="16" t="s">
        <v>19</v>
      </c>
      <c r="G155" s="7" t="n">
        <v>10</v>
      </c>
      <c r="H155" s="6" t="n">
        <v>103.92</v>
      </c>
      <c r="I155" s="6" t="n">
        <v>-1039.2</v>
      </c>
      <c r="J155" s="6" t="n">
        <v>-0</v>
      </c>
      <c r="K155" s="6" t="n">
        <v>-0.73</v>
      </c>
      <c r="L155" s="6" t="n">
        <v>-0</v>
      </c>
      <c r="M155" s="6" t="s">
        <f>=I155+J155+K155+L155</f>
      </c>
      <c r="N155" s="16"/>
    </row>
    <row collapsed="false" customFormat="false" customHeight="false" hidden="false" ht="12.1" outlineLevel="0" r="156">
      <c r="A156" s="20" t="n">
        <v>46223.66181713</v>
      </c>
      <c r="B156" s="16" t="s">
        <v>16</v>
      </c>
      <c r="C156" s="16" t="s">
        <v>157</v>
      </c>
      <c r="D156" s="16" t="s">
        <v>121</v>
      </c>
      <c r="E156" s="16" t="s">
        <v>17</v>
      </c>
      <c r="F156" s="16" t="s">
        <v>19</v>
      </c>
      <c r="G156" s="7" t="n">
        <v>20</v>
      </c>
      <c r="H156" s="6" t="n">
        <v>16.475</v>
      </c>
      <c r="I156" s="6" t="n">
        <v>-329.5</v>
      </c>
      <c r="J156" s="6" t="n">
        <v>-0</v>
      </c>
      <c r="K156" s="6" t="n">
        <v>-0.23</v>
      </c>
      <c r="L156" s="6" t="n">
        <v>-0</v>
      </c>
      <c r="M156" s="6" t="s">
        <f>=I156+J156+K156+L156</f>
      </c>
      <c r="N156" s="16"/>
    </row>
    <row collapsed="false" customFormat="false" customHeight="false" hidden="false" ht="12.1" outlineLevel="0" r="157">
      <c r="A157" s="20" t="n">
        <v>46223.662175926</v>
      </c>
      <c r="B157" s="16" t="s">
        <v>27</v>
      </c>
      <c r="C157" s="16" t="s">
        <v>178</v>
      </c>
      <c r="D157" s="16" t="s">
        <v>121</v>
      </c>
      <c r="E157" s="16" t="s">
        <v>17</v>
      </c>
      <c r="F157" s="16" t="s">
        <v>19</v>
      </c>
      <c r="G157" s="7" t="n">
        <v>1</v>
      </c>
      <c r="H157" s="6" t="n">
        <v>1024.8</v>
      </c>
      <c r="I157" s="6" t="n">
        <v>-1024.8</v>
      </c>
      <c r="J157" s="6" t="n">
        <v>-0</v>
      </c>
      <c r="K157" s="6" t="n">
        <v>-0.72</v>
      </c>
      <c r="L157" s="6" t="n">
        <v>-0</v>
      </c>
      <c r="M157" s="6" t="s">
        <f>=I157+J157+K157+L157</f>
      </c>
      <c r="N157" s="16"/>
    </row>
    <row collapsed="false" customFormat="false" customHeight="false" hidden="false" ht="12.1" outlineLevel="0" r="158">
      <c r="A158" s="20" t="n">
        <v>46223.666608796</v>
      </c>
      <c r="B158" s="16" t="s">
        <v>33</v>
      </c>
      <c r="C158" s="16" t="s">
        <v>166</v>
      </c>
      <c r="D158" s="16" t="s">
        <v>121</v>
      </c>
      <c r="E158" s="16" t="s">
        <v>17</v>
      </c>
      <c r="F158" s="16" t="s">
        <v>19</v>
      </c>
      <c r="G158" s="7" t="n">
        <v>14</v>
      </c>
      <c r="H158" s="6" t="n">
        <v>53.775</v>
      </c>
      <c r="I158" s="6" t="n">
        <v>-752.85</v>
      </c>
      <c r="J158" s="6" t="n">
        <v>-0</v>
      </c>
      <c r="K158" s="6" t="n">
        <v>-0.53</v>
      </c>
      <c r="L158" s="6" t="n">
        <v>-0</v>
      </c>
      <c r="M158" s="6" t="s">
        <f>=I158+J158+K158+L158</f>
      </c>
      <c r="N158" s="16"/>
    </row>
    <row collapsed="false" customFormat="false" customHeight="false" hidden="false" ht="12.1" outlineLevel="0" r="159">
      <c r="A159" s="20" t="n">
        <v>46223.687685185</v>
      </c>
      <c r="B159" s="16" t="s">
        <v>51</v>
      </c>
      <c r="C159" s="16" t="s">
        <v>161</v>
      </c>
      <c r="D159" s="16" t="s">
        <v>121</v>
      </c>
      <c r="E159" s="16" t="s">
        <v>17</v>
      </c>
      <c r="F159" s="16" t="s">
        <v>19</v>
      </c>
      <c r="G159" s="7" t="n">
        <v>1</v>
      </c>
      <c r="H159" s="6" t="n">
        <v>822.5</v>
      </c>
      <c r="I159" s="6" t="n">
        <v>-822.5</v>
      </c>
      <c r="J159" s="6" t="n">
        <v>-0</v>
      </c>
      <c r="K159" s="6" t="n">
        <v>-0.58</v>
      </c>
      <c r="L159" s="6" t="n">
        <v>-0</v>
      </c>
      <c r="M159" s="6" t="s">
        <f>=I159+J159+K159+L159</f>
      </c>
      <c r="N159" s="16"/>
    </row>
    <row collapsed="false" customFormat="false" customHeight="false" hidden="false" ht="12.1" outlineLevel="0" r="160">
      <c r="A160" s="21" t="n">
        <v>46225.848923611</v>
      </c>
      <c r="B160" s="22" t="s">
        <v>156</v>
      </c>
      <c r="C160" s="22" t="s">
        <v>96</v>
      </c>
      <c r="D160" s="22" t="s">
        <v>156</v>
      </c>
      <c r="E160" s="22" t="s">
        <v>156</v>
      </c>
      <c r="F160" s="22" t="s">
        <v>19</v>
      </c>
      <c r="G160" s="23" t="n">
        <v>1</v>
      </c>
      <c r="H160" s="24" t="n">
        <v>5000</v>
      </c>
      <c r="I160" s="24" t="n">
        <v>5000</v>
      </c>
      <c r="J160" s="24" t="n">
        <v>0</v>
      </c>
      <c r="K160" s="24" t="n">
        <v>-0</v>
      </c>
      <c r="L160" s="24" t="n">
        <v>-0</v>
      </c>
      <c r="M160" s="6" t="s">
        <f>=I160+J160+K160+L160</f>
      </c>
      <c r="N160" s="22"/>
    </row>
    <row collapsed="false" customFormat="false" customHeight="false" hidden="false" ht="12.1" outlineLevel="0" r="161">
      <c r="A161" s="20" t="n">
        <v>46225.851377315</v>
      </c>
      <c r="B161" s="16" t="s">
        <v>59</v>
      </c>
      <c r="C161" s="16" t="s">
        <v>182</v>
      </c>
      <c r="D161" s="16" t="s">
        <v>121</v>
      </c>
      <c r="E161" s="16" t="s">
        <v>17</v>
      </c>
      <c r="F161" s="16" t="s">
        <v>19</v>
      </c>
      <c r="G161" s="7" t="n">
        <v>1</v>
      </c>
      <c r="H161" s="6" t="n">
        <v>263.7</v>
      </c>
      <c r="I161" s="6" t="n">
        <v>-263.7</v>
      </c>
      <c r="J161" s="6" t="n">
        <v>-0</v>
      </c>
      <c r="K161" s="6" t="n">
        <v>-0.18</v>
      </c>
      <c r="L161" s="6" t="n">
        <v>-0</v>
      </c>
      <c r="M161" s="6" t="s">
        <f>=I161+J161+K161+L161</f>
      </c>
      <c r="N161" s="16"/>
    </row>
    <row collapsed="false" customFormat="false" customHeight="false" hidden="false" ht="12.1" outlineLevel="0" r="162">
      <c r="A162" s="20" t="n">
        <v>46225.854386574</v>
      </c>
      <c r="B162" s="16" t="s">
        <v>27</v>
      </c>
      <c r="C162" s="16" t="s">
        <v>178</v>
      </c>
      <c r="D162" s="16" t="s">
        <v>121</v>
      </c>
      <c r="E162" s="16" t="s">
        <v>17</v>
      </c>
      <c r="F162" s="16" t="s">
        <v>19</v>
      </c>
      <c r="G162" s="7" t="n">
        <v>1</v>
      </c>
      <c r="H162" s="6" t="n">
        <v>1044.2</v>
      </c>
      <c r="I162" s="6" t="n">
        <v>-1044.2</v>
      </c>
      <c r="J162" s="6" t="n">
        <v>-0</v>
      </c>
      <c r="K162" s="6" t="n">
        <v>-0.73</v>
      </c>
      <c r="L162" s="6" t="n">
        <v>-0</v>
      </c>
      <c r="M162" s="6" t="s">
        <f>=I162+J162+K162+L162</f>
      </c>
      <c r="N162" s="16"/>
    </row>
    <row collapsed="false" customFormat="false" customHeight="false" hidden="false" ht="12.1" outlineLevel="0" r="163">
      <c r="A163" s="20" t="n">
        <v>46225.870590278</v>
      </c>
      <c r="B163" s="16" t="s">
        <v>69</v>
      </c>
      <c r="C163" s="16" t="s">
        <v>183</v>
      </c>
      <c r="D163" s="16" t="s">
        <v>121</v>
      </c>
      <c r="E163" s="16" t="s">
        <v>17</v>
      </c>
      <c r="F163" s="16" t="s">
        <v>19</v>
      </c>
      <c r="G163" s="7" t="n">
        <v>10</v>
      </c>
      <c r="H163" s="6" t="n">
        <v>174.3</v>
      </c>
      <c r="I163" s="6" t="n">
        <v>-1743</v>
      </c>
      <c r="J163" s="6" t="n">
        <v>-0</v>
      </c>
      <c r="K163" s="6" t="n">
        <v>-1.22</v>
      </c>
      <c r="L163" s="6" t="n">
        <v>-0</v>
      </c>
      <c r="M163" s="6" t="s">
        <f>=I163+J163+K163+L163</f>
      </c>
      <c r="N163" s="16"/>
    </row>
    <row collapsed="false" customFormat="false" customHeight="false" hidden="false" ht="12.1" outlineLevel="0" r="164">
      <c r="A164" s="20" t="n">
        <v>46225.938969907</v>
      </c>
      <c r="B164" s="16" t="s">
        <v>59</v>
      </c>
      <c r="C164" s="16" t="s">
        <v>182</v>
      </c>
      <c r="D164" s="16" t="s">
        <v>121</v>
      </c>
      <c r="E164" s="16" t="s">
        <v>17</v>
      </c>
      <c r="F164" s="16" t="s">
        <v>19</v>
      </c>
      <c r="G164" s="7" t="n">
        <v>7</v>
      </c>
      <c r="H164" s="6" t="n">
        <v>264.2</v>
      </c>
      <c r="I164" s="6" t="n">
        <v>-1849.4</v>
      </c>
      <c r="J164" s="6" t="n">
        <v>-0</v>
      </c>
      <c r="K164" s="6" t="n">
        <v>-1.29</v>
      </c>
      <c r="L164" s="6" t="n">
        <v>-0</v>
      </c>
      <c r="M164" s="6" t="s">
        <f>=I164+J164+K164+L164</f>
      </c>
      <c r="N164" s="16"/>
    </row>
    <row collapsed="false" customFormat="false" customHeight="false" hidden="false" ht="12.1" outlineLevel="0" r="165">
      <c r="A165" s="20" t="n">
        <v>46225.939618056</v>
      </c>
      <c r="B165" s="16" t="s">
        <v>33</v>
      </c>
      <c r="C165" s="16" t="s">
        <v>166</v>
      </c>
      <c r="D165" s="16" t="s">
        <v>121</v>
      </c>
      <c r="E165" s="16" t="s">
        <v>17</v>
      </c>
      <c r="F165" s="16" t="s">
        <v>19</v>
      </c>
      <c r="G165" s="7" t="n">
        <v>1</v>
      </c>
      <c r="H165" s="6" t="n">
        <v>58.01</v>
      </c>
      <c r="I165" s="6" t="n">
        <v>-58.01</v>
      </c>
      <c r="J165" s="6" t="n">
        <v>-0</v>
      </c>
      <c r="K165" s="6" t="n">
        <v>-0.04</v>
      </c>
      <c r="L165" s="6" t="n">
        <v>-0</v>
      </c>
      <c r="M165" s="6" t="s">
        <f>=I165+J165+K165+L165</f>
      </c>
      <c r="N165" s="16"/>
    </row>
    <row collapsed="false" customFormat="false" customHeight="false" hidden="false" ht="12.1" outlineLevel="0" r="166">
      <c r="A166" s="21" t="n">
        <v>46227.483032407</v>
      </c>
      <c r="B166" s="22" t="s">
        <v>175</v>
      </c>
      <c r="C166" s="22" t="s">
        <v>184</v>
      </c>
      <c r="D166" s="22" t="s">
        <v>175</v>
      </c>
      <c r="E166" s="22" t="s">
        <v>175</v>
      </c>
      <c r="F166" s="22" t="s">
        <v>19</v>
      </c>
      <c r="G166" s="23" t="n">
        <v>1</v>
      </c>
      <c r="H166" s="24" t="n">
        <v>251.36</v>
      </c>
      <c r="I166" s="24" t="n">
        <v>251.36</v>
      </c>
      <c r="J166" s="24" t="n">
        <v>0</v>
      </c>
      <c r="K166" s="24" t="n">
        <v>-0</v>
      </c>
      <c r="L166" s="24" t="n">
        <v>-0</v>
      </c>
      <c r="M166" s="6" t="s">
        <f>=I166+J166+K166+L166</f>
      </c>
      <c r="N166" s="22"/>
    </row>
    <row collapsed="false" customFormat="false" customHeight="false" hidden="false" ht="12.1" outlineLevel="0" r="167">
      <c r="A167" s="21" t="n">
        <v>46227.538668981</v>
      </c>
      <c r="B167" s="22" t="s">
        <v>175</v>
      </c>
      <c r="C167" s="22" t="s">
        <v>185</v>
      </c>
      <c r="D167" s="22" t="s">
        <v>175</v>
      </c>
      <c r="E167" s="22" t="s">
        <v>175</v>
      </c>
      <c r="F167" s="22" t="s">
        <v>19</v>
      </c>
      <c r="G167" s="23" t="n">
        <v>1</v>
      </c>
      <c r="H167" s="24" t="n">
        <v>5.81</v>
      </c>
      <c r="I167" s="24" t="n">
        <v>5.81</v>
      </c>
      <c r="J167" s="24" t="n">
        <v>0</v>
      </c>
      <c r="K167" s="24" t="n">
        <v>-0</v>
      </c>
      <c r="L167" s="24" t="n">
        <v>-0</v>
      </c>
      <c r="M167" s="6" t="s">
        <f>=I167+J167+K167+L167</f>
      </c>
      <c r="N167" s="22"/>
    </row>
    <row collapsed="false" customFormat="false" customHeight="false" hidden="false" ht="12.1" outlineLevel="0" r="168">
      <c r="A168" s="20" t="n">
        <v>46227.65931713</v>
      </c>
      <c r="B168" s="16" t="s">
        <v>59</v>
      </c>
      <c r="C168" s="16" t="s">
        <v>182</v>
      </c>
      <c r="D168" s="16" t="s">
        <v>121</v>
      </c>
      <c r="E168" s="16" t="s">
        <v>17</v>
      </c>
      <c r="F168" s="16" t="s">
        <v>19</v>
      </c>
      <c r="G168" s="7" t="n">
        <v>1</v>
      </c>
      <c r="H168" s="6" t="n">
        <v>266.21</v>
      </c>
      <c r="I168" s="6" t="n">
        <v>-266.21</v>
      </c>
      <c r="J168" s="6" t="n">
        <v>-0</v>
      </c>
      <c r="K168" s="6" t="n">
        <v>-0.19</v>
      </c>
      <c r="L168" s="6" t="n">
        <v>-0</v>
      </c>
      <c r="M168" s="6" t="s">
        <f>=I168+J168+K168+L168</f>
      </c>
      <c r="N168" s="16"/>
    </row>
    <row collapsed="false" customFormat="false" customHeight="false" hidden="false" ht="12.1" outlineLevel="0" r="169">
      <c r="A169" s="21" t="n">
        <v>46230.322453704</v>
      </c>
      <c r="B169" s="22" t="s">
        <v>156</v>
      </c>
      <c r="C169" s="22" t="s">
        <v>96</v>
      </c>
      <c r="D169" s="22" t="s">
        <v>156</v>
      </c>
      <c r="E169" s="22" t="s">
        <v>156</v>
      </c>
      <c r="F169" s="22" t="s">
        <v>19</v>
      </c>
      <c r="G169" s="23" t="n">
        <v>1</v>
      </c>
      <c r="H169" s="24" t="n">
        <v>5000</v>
      </c>
      <c r="I169" s="24" t="n">
        <v>5000</v>
      </c>
      <c r="J169" s="24" t="n">
        <v>0</v>
      </c>
      <c r="K169" s="24" t="n">
        <v>-0</v>
      </c>
      <c r="L169" s="24" t="n">
        <v>-0</v>
      </c>
      <c r="M169" s="6" t="s">
        <f>=I169+J169+K169+L169</f>
      </c>
      <c r="N169" s="22"/>
    </row>
    <row collapsed="false" customFormat="false" customHeight="false" hidden="false" ht="12.1" outlineLevel="0" r="170">
      <c r="A170" s="20" t="n">
        <v>46230.488206019</v>
      </c>
      <c r="B170" s="16" t="s">
        <v>67</v>
      </c>
      <c r="C170" s="16" t="s">
        <v>177</v>
      </c>
      <c r="D170" s="16" t="s">
        <v>121</v>
      </c>
      <c r="E170" s="16" t="s">
        <v>17</v>
      </c>
      <c r="F170" s="16" t="s">
        <v>19</v>
      </c>
      <c r="G170" s="7" t="n">
        <v>1</v>
      </c>
      <c r="H170" s="6" t="n">
        <v>336.5</v>
      </c>
      <c r="I170" s="6" t="n">
        <v>-336.5</v>
      </c>
      <c r="J170" s="6" t="n">
        <v>-0</v>
      </c>
      <c r="K170" s="6" t="n">
        <v>-0.24</v>
      </c>
      <c r="L170" s="6" t="n">
        <v>-0</v>
      </c>
      <c r="M170" s="6" t="s">
        <f>=I170+J170+K170+L170</f>
      </c>
      <c r="N170" s="16"/>
    </row>
    <row collapsed="false" customFormat="false" customHeight="false" hidden="false" ht="12.1" outlineLevel="0" r="171">
      <c r="A171" s="20" t="n">
        <v>46230.48875</v>
      </c>
      <c r="B171" s="16" t="s">
        <v>82</v>
      </c>
      <c r="C171" s="16" t="s">
        <v>165</v>
      </c>
      <c r="D171" s="16" t="s">
        <v>121</v>
      </c>
      <c r="E171" s="16" t="s">
        <v>79</v>
      </c>
      <c r="F171" s="16" t="s">
        <v>19</v>
      </c>
      <c r="G171" s="7" t="n">
        <v>1</v>
      </c>
      <c r="H171" s="6" t="n">
        <v>84.418</v>
      </c>
      <c r="I171" s="6" t="n">
        <v>-844.18</v>
      </c>
      <c r="J171" s="6" t="n">
        <v>-36.5</v>
      </c>
      <c r="K171" s="6" t="n">
        <v>-0.59</v>
      </c>
      <c r="L171" s="6" t="n">
        <v>-0</v>
      </c>
      <c r="M171" s="6" t="s">
        <f>=I171+J171+K171+L171</f>
      </c>
      <c r="N171" s="16"/>
    </row>
    <row collapsed="false" customFormat="false" customHeight="false" hidden="false" ht="12.1" outlineLevel="0" r="172">
      <c r="A172" s="20" t="n">
        <v>46230.489710648</v>
      </c>
      <c r="B172" s="16" t="s">
        <v>36</v>
      </c>
      <c r="C172" s="16" t="s">
        <v>180</v>
      </c>
      <c r="D172" s="16" t="s">
        <v>121</v>
      </c>
      <c r="E172" s="16" t="s">
        <v>17</v>
      </c>
      <c r="F172" s="16" t="s">
        <v>19</v>
      </c>
      <c r="G172" s="7" t="n">
        <v>1</v>
      </c>
      <c r="H172" s="6" t="n">
        <v>990</v>
      </c>
      <c r="I172" s="6" t="n">
        <v>-990</v>
      </c>
      <c r="J172" s="6" t="n">
        <v>-0</v>
      </c>
      <c r="K172" s="6" t="n">
        <v>-0.69</v>
      </c>
      <c r="L172" s="6" t="n">
        <v>-0</v>
      </c>
      <c r="M172" s="6" t="s">
        <f>=I172+J172+K172+L172</f>
      </c>
      <c r="N172" s="16"/>
    </row>
    <row collapsed="false" customFormat="false" customHeight="false" hidden="false" ht="12.1" outlineLevel="0" r="173">
      <c r="A173" s="20" t="n">
        <v>46230.49005787</v>
      </c>
      <c r="B173" s="16" t="s">
        <v>62</v>
      </c>
      <c r="C173" s="16" t="s">
        <v>174</v>
      </c>
      <c r="D173" s="16" t="s">
        <v>121</v>
      </c>
      <c r="E173" s="16" t="s">
        <v>17</v>
      </c>
      <c r="F173" s="16" t="s">
        <v>19</v>
      </c>
      <c r="G173" s="7" t="n">
        <v>1</v>
      </c>
      <c r="H173" s="6" t="n">
        <v>464.9</v>
      </c>
      <c r="I173" s="6" t="n">
        <v>-464.9</v>
      </c>
      <c r="J173" s="6" t="n">
        <v>-0</v>
      </c>
      <c r="K173" s="6" t="n">
        <v>-0.33</v>
      </c>
      <c r="L173" s="6" t="n">
        <v>-0</v>
      </c>
      <c r="M173" s="6" t="s">
        <f>=I173+J173+K173+L173</f>
      </c>
      <c r="N173" s="16"/>
    </row>
    <row collapsed="false" customFormat="false" customHeight="false" hidden="false" ht="12.1" outlineLevel="0" r="174">
      <c r="A174" s="20" t="n">
        <v>46230.493159722</v>
      </c>
      <c r="B174" s="16" t="s">
        <v>48</v>
      </c>
      <c r="C174" s="16" t="s">
        <v>173</v>
      </c>
      <c r="D174" s="16" t="s">
        <v>121</v>
      </c>
      <c r="E174" s="16" t="s">
        <v>17</v>
      </c>
      <c r="F174" s="16" t="s">
        <v>19</v>
      </c>
      <c r="G174" s="7" t="n">
        <v>10</v>
      </c>
      <c r="H174" s="6" t="n">
        <v>23.185</v>
      </c>
      <c r="I174" s="6" t="n">
        <v>-231.85</v>
      </c>
      <c r="J174" s="6" t="n">
        <v>-0</v>
      </c>
      <c r="K174" s="6" t="n">
        <v>-0.16</v>
      </c>
      <c r="L174" s="6" t="n">
        <v>-0</v>
      </c>
      <c r="M174" s="6" t="s">
        <f>=I174+J174+K174+L174</f>
      </c>
      <c r="N174" s="16"/>
    </row>
    <row collapsed="false" customFormat="false" customHeight="false" hidden="false" ht="12.1" outlineLevel="0" r="175">
      <c r="A175" s="20" t="n">
        <v>46230.499814815</v>
      </c>
      <c r="B175" s="16" t="s">
        <v>75</v>
      </c>
      <c r="C175" s="16" t="s">
        <v>186</v>
      </c>
      <c r="D175" s="16" t="s">
        <v>121</v>
      </c>
      <c r="E175" s="16" t="s">
        <v>17</v>
      </c>
      <c r="F175" s="16" t="s">
        <v>19</v>
      </c>
      <c r="G175" s="7" t="n">
        <v>1</v>
      </c>
      <c r="H175" s="6" t="n">
        <v>419.25</v>
      </c>
      <c r="I175" s="6" t="n">
        <v>-419.25</v>
      </c>
      <c r="J175" s="6" t="n">
        <v>-0</v>
      </c>
      <c r="K175" s="6" t="n">
        <v>-0.29</v>
      </c>
      <c r="L175" s="6" t="n">
        <v>-0</v>
      </c>
      <c r="M175" s="6" t="s">
        <f>=I175+J175+K175+L175</f>
      </c>
      <c r="N175" s="16"/>
    </row>
    <row collapsed="false" customFormat="false" customHeight="false" hidden="false" ht="12.1" outlineLevel="0" r="176">
      <c r="A176" s="20" t="n">
        <v>46230.501388889</v>
      </c>
      <c r="B176" s="16" t="s">
        <v>65</v>
      </c>
      <c r="C176" s="16" t="s">
        <v>172</v>
      </c>
      <c r="D176" s="16" t="s">
        <v>121</v>
      </c>
      <c r="E176" s="16" t="s">
        <v>17</v>
      </c>
      <c r="F176" s="16" t="s">
        <v>19</v>
      </c>
      <c r="G176" s="7" t="n">
        <v>10</v>
      </c>
      <c r="H176" s="6" t="n">
        <v>20.26</v>
      </c>
      <c r="I176" s="6" t="n">
        <v>-202.6</v>
      </c>
      <c r="J176" s="6" t="n">
        <v>-0</v>
      </c>
      <c r="K176" s="6" t="n">
        <v>-0.14</v>
      </c>
      <c r="L176" s="6" t="n">
        <v>-0</v>
      </c>
      <c r="M176" s="6" t="s">
        <f>=I176+J176+K176+L176</f>
      </c>
      <c r="N176" s="16"/>
    </row>
    <row collapsed="false" customFormat="false" customHeight="false" hidden="false" ht="12.1" outlineLevel="0" r="177">
      <c r="A177" s="20" t="n">
        <v>46230.50224537</v>
      </c>
      <c r="B177" s="16" t="s">
        <v>39</v>
      </c>
      <c r="C177" s="16" t="s">
        <v>162</v>
      </c>
      <c r="D177" s="16" t="s">
        <v>121</v>
      </c>
      <c r="E177" s="16" t="s">
        <v>17</v>
      </c>
      <c r="F177" s="16" t="s">
        <v>19</v>
      </c>
      <c r="G177" s="7" t="n">
        <v>1</v>
      </c>
      <c r="H177" s="6" t="n">
        <v>602.2</v>
      </c>
      <c r="I177" s="6" t="n">
        <v>-602.2</v>
      </c>
      <c r="J177" s="6" t="n">
        <v>-0</v>
      </c>
      <c r="K177" s="6" t="n">
        <v>-0.42</v>
      </c>
      <c r="L177" s="6" t="n">
        <v>-0</v>
      </c>
      <c r="M177" s="6" t="s">
        <f>=I177+J177+K177+L177</f>
      </c>
      <c r="N177" s="16"/>
    </row>
    <row collapsed="false" customFormat="false" customHeight="false" hidden="false" ht="12.1" outlineLevel="0" r="178">
      <c r="A178" s="20" t="n">
        <v>46230.503877315</v>
      </c>
      <c r="B178" s="16" t="s">
        <v>33</v>
      </c>
      <c r="C178" s="16" t="s">
        <v>166</v>
      </c>
      <c r="D178" s="16" t="s">
        <v>121</v>
      </c>
      <c r="E178" s="16" t="s">
        <v>17</v>
      </c>
      <c r="F178" s="16" t="s">
        <v>19</v>
      </c>
      <c r="G178" s="7" t="n">
        <v>3</v>
      </c>
      <c r="H178" s="6" t="n">
        <v>58.61</v>
      </c>
      <c r="I178" s="6" t="n">
        <v>-175.83</v>
      </c>
      <c r="J178" s="6" t="n">
        <v>-0</v>
      </c>
      <c r="K178" s="6" t="n">
        <v>-0.12</v>
      </c>
      <c r="L178" s="6" t="n">
        <v>-0</v>
      </c>
      <c r="M178" s="6" t="s">
        <f>=I178+J178+K178+L178</f>
      </c>
      <c r="N178" s="16"/>
    </row>
    <row collapsed="false" customFormat="false" customHeight="false" hidden="false" ht="12.1" outlineLevel="0" r="179">
      <c r="A179" s="20" t="n">
        <v>46230.50431713</v>
      </c>
      <c r="B179" s="16" t="s">
        <v>30</v>
      </c>
      <c r="C179" s="16" t="s">
        <v>168</v>
      </c>
      <c r="D179" s="16" t="s">
        <v>121</v>
      </c>
      <c r="E179" s="16" t="s">
        <v>17</v>
      </c>
      <c r="F179" s="16" t="s">
        <v>19</v>
      </c>
      <c r="G179" s="7" t="n">
        <v>10</v>
      </c>
      <c r="H179" s="6" t="n">
        <v>68.28</v>
      </c>
      <c r="I179" s="6" t="n">
        <v>-682.8</v>
      </c>
      <c r="J179" s="6" t="n">
        <v>-0</v>
      </c>
      <c r="K179" s="6" t="n">
        <v>-0.48</v>
      </c>
      <c r="L179" s="6" t="n">
        <v>-0</v>
      </c>
      <c r="M179" s="6" t="s">
        <f>=I179+J179+K179+L179</f>
      </c>
      <c r="N179" s="16"/>
    </row>
    <row collapsed="false" customFormat="false" customHeight="false" hidden="false" ht="12.1" outlineLevel="0" r="180">
      <c r="A180" s="21" t="n">
        <v>46233.517800926</v>
      </c>
      <c r="B180" s="22" t="s">
        <v>175</v>
      </c>
      <c r="C180" s="22" t="s">
        <v>187</v>
      </c>
      <c r="D180" s="22" t="s">
        <v>175</v>
      </c>
      <c r="E180" s="22" t="s">
        <v>175</v>
      </c>
      <c r="F180" s="22" t="s">
        <v>19</v>
      </c>
      <c r="G180" s="23" t="n">
        <v>1</v>
      </c>
      <c r="H180" s="24" t="n">
        <v>29.83</v>
      </c>
      <c r="I180" s="24" t="n">
        <v>29.83</v>
      </c>
      <c r="J180" s="24" t="n">
        <v>0</v>
      </c>
      <c r="K180" s="24" t="n">
        <v>-0</v>
      </c>
      <c r="L180" s="24" t="n">
        <v>-0</v>
      </c>
      <c r="M180" s="6" t="s">
        <f>=I180+J180+K180+L180</f>
      </c>
      <c r="N180" s="22"/>
    </row>
    <row collapsed="false" customFormat="false" customHeight="false" hidden="false" ht="12.1" outlineLevel="0" r="181">
      <c r="A181" s="20" t="n">
        <v>46233.525868056</v>
      </c>
      <c r="B181" s="16" t="s">
        <v>33</v>
      </c>
      <c r="C181" s="16" t="s">
        <v>166</v>
      </c>
      <c r="D181" s="16" t="s">
        <v>121</v>
      </c>
      <c r="E181" s="16" t="s">
        <v>17</v>
      </c>
      <c r="F181" s="16" t="s">
        <v>19</v>
      </c>
      <c r="G181" s="7" t="n">
        <v>1</v>
      </c>
      <c r="H181" s="6" t="n">
        <v>56.995</v>
      </c>
      <c r="I181" s="6" t="n">
        <v>-57</v>
      </c>
      <c r="J181" s="6" t="n">
        <v>-0</v>
      </c>
      <c r="K181" s="6" t="n">
        <v>-0.04</v>
      </c>
      <c r="L181" s="6" t="n">
        <v>-0</v>
      </c>
      <c r="M181" s="6" t="s">
        <f>=I181+J181+K181+L181</f>
      </c>
      <c r="N181" s="16"/>
    </row>
    <row collapsed="false" customFormat="false" customHeight="false" hidden="false" ht="12.1" outlineLevel="0" r="182">
      <c r="A182" s="21" t="n">
        <v>46234.46556713</v>
      </c>
      <c r="B182" s="22" t="s">
        <v>175</v>
      </c>
      <c r="C182" s="22" t="s">
        <v>188</v>
      </c>
      <c r="D182" s="22" t="s">
        <v>175</v>
      </c>
      <c r="E182" s="22" t="s">
        <v>175</v>
      </c>
      <c r="F182" s="22" t="s">
        <v>19</v>
      </c>
      <c r="G182" s="23" t="n">
        <v>1</v>
      </c>
      <c r="H182" s="24" t="n">
        <v>598.7</v>
      </c>
      <c r="I182" s="24" t="n">
        <v>598.7</v>
      </c>
      <c r="J182" s="24" t="n">
        <v>0</v>
      </c>
      <c r="K182" s="24" t="n">
        <v>-0</v>
      </c>
      <c r="L182" s="24" t="n">
        <v>-0</v>
      </c>
      <c r="M182" s="6" t="s">
        <f>=I182+J182+K182+L182</f>
      </c>
      <c r="N182" s="22"/>
    </row>
    <row collapsed="false" customFormat="false" customHeight="false" hidden="false" ht="12.1" outlineLevel="0" r="183">
      <c r="A183" s="21" t="n">
        <v>46234.556018519</v>
      </c>
      <c r="B183" s="22" t="s">
        <v>175</v>
      </c>
      <c r="C183" s="22" t="s">
        <v>189</v>
      </c>
      <c r="D183" s="22" t="s">
        <v>175</v>
      </c>
      <c r="E183" s="22" t="s">
        <v>175</v>
      </c>
      <c r="F183" s="22" t="s">
        <v>19</v>
      </c>
      <c r="G183" s="23" t="n">
        <v>1</v>
      </c>
      <c r="H183" s="24" t="n">
        <v>22.5</v>
      </c>
      <c r="I183" s="24" t="n">
        <v>22.5</v>
      </c>
      <c r="J183" s="24" t="n">
        <v>0</v>
      </c>
      <c r="K183" s="24" t="n">
        <v>-0</v>
      </c>
      <c r="L183" s="24" t="n">
        <v>-0</v>
      </c>
      <c r="M183" s="6" t="s">
        <f>=I183+J183+K183+L183</f>
      </c>
      <c r="N183" s="22"/>
    </row>
    <row collapsed="false" customFormat="false" customHeight="false" hidden="false" ht="12.1" outlineLevel="0" r="184">
      <c r="A184" s="20" t="n">
        <v>46234.899849537</v>
      </c>
      <c r="B184" s="16" t="s">
        <v>42</v>
      </c>
      <c r="C184" s="16" t="s">
        <v>158</v>
      </c>
      <c r="D184" s="16" t="s">
        <v>121</v>
      </c>
      <c r="E184" s="16" t="s">
        <v>17</v>
      </c>
      <c r="F184" s="16" t="s">
        <v>19</v>
      </c>
      <c r="G184" s="7" t="n">
        <v>10</v>
      </c>
      <c r="H184" s="6" t="n">
        <v>33.38</v>
      </c>
      <c r="I184" s="6" t="n">
        <v>-333.8</v>
      </c>
      <c r="J184" s="6" t="n">
        <v>-0</v>
      </c>
      <c r="K184" s="6" t="n">
        <v>-0.23</v>
      </c>
      <c r="L184" s="6" t="n">
        <v>-0</v>
      </c>
      <c r="M184" s="6" t="s">
        <f>=I184+J184+K184+L184</f>
      </c>
      <c r="N184" s="16"/>
    </row>
    <row collapsed="false" customFormat="false" customHeight="false" hidden="false" ht="12.1" outlineLevel="0" r="185">
      <c r="A185" s="21" t="n">
        <v>46237.387951389</v>
      </c>
      <c r="B185" s="22" t="s">
        <v>156</v>
      </c>
      <c r="C185" s="22" t="s">
        <v>96</v>
      </c>
      <c r="D185" s="22" t="s">
        <v>156</v>
      </c>
      <c r="E185" s="22" t="s">
        <v>156</v>
      </c>
      <c r="F185" s="22" t="s">
        <v>19</v>
      </c>
      <c r="G185" s="23" t="n">
        <v>1</v>
      </c>
      <c r="H185" s="24" t="n">
        <v>5000</v>
      </c>
      <c r="I185" s="24" t="n">
        <v>5000</v>
      </c>
      <c r="J185" s="24" t="n">
        <v>0</v>
      </c>
      <c r="K185" s="24" t="n">
        <v>-0</v>
      </c>
      <c r="L185" s="24" t="n">
        <v>-0</v>
      </c>
      <c r="M185" s="6" t="s">
        <f>=I185+J185+K185+L185</f>
      </c>
      <c r="N185" s="22"/>
    </row>
    <row collapsed="false" customFormat="false" customHeight="false" hidden="false" ht="12.1" outlineLevel="0" r="186">
      <c r="A186" s="20" t="n">
        <v>46237.677164352</v>
      </c>
      <c r="B186" s="16" t="s">
        <v>82</v>
      </c>
      <c r="C186" s="16" t="s">
        <v>165</v>
      </c>
      <c r="D186" s="16" t="s">
        <v>121</v>
      </c>
      <c r="E186" s="16" t="s">
        <v>79</v>
      </c>
      <c r="F186" s="16" t="s">
        <v>19</v>
      </c>
      <c r="G186" s="7" t="n">
        <v>1</v>
      </c>
      <c r="H186" s="6" t="n">
        <v>84.75</v>
      </c>
      <c r="I186" s="6" t="n">
        <v>-847.5</v>
      </c>
      <c r="J186" s="6" t="n">
        <v>-38.8</v>
      </c>
      <c r="K186" s="6" t="n">
        <v>-0.59</v>
      </c>
      <c r="L186" s="6" t="n">
        <v>-0</v>
      </c>
      <c r="M186" s="6" t="s">
        <f>=I186+J186+K186+L186</f>
      </c>
      <c r="N186" s="16"/>
    </row>
    <row collapsed="false" customFormat="false" customHeight="false" hidden="false" ht="12.1" outlineLevel="0" r="187">
      <c r="A187" s="20" t="n">
        <v>46238.413472222</v>
      </c>
      <c r="B187" s="16" t="s">
        <v>45</v>
      </c>
      <c r="C187" s="16" t="s">
        <v>179</v>
      </c>
      <c r="D187" s="16" t="s">
        <v>121</v>
      </c>
      <c r="E187" s="16" t="s">
        <v>17</v>
      </c>
      <c r="F187" s="16" t="s">
        <v>19</v>
      </c>
      <c r="G187" s="7" t="n">
        <v>1000</v>
      </c>
      <c r="H187" s="6" t="n">
        <v>1.0915</v>
      </c>
      <c r="I187" s="6" t="n">
        <v>-1091.5</v>
      </c>
      <c r="J187" s="6" t="n">
        <v>-0</v>
      </c>
      <c r="K187" s="6" t="n">
        <v>-0.76</v>
      </c>
      <c r="L187" s="6" t="n">
        <v>-0</v>
      </c>
      <c r="M187" s="6" t="s">
        <f>=I187+J187+K187+L187</f>
      </c>
      <c r="N187" s="16"/>
    </row>
    <row collapsed="false" customFormat="false" customHeight="false" hidden="false" ht="12.1" outlineLevel="0" r="188">
      <c r="A188" s="20" t="n">
        <v>46238.440335648</v>
      </c>
      <c r="B188" s="16" t="s">
        <v>24</v>
      </c>
      <c r="C188" s="16" t="s">
        <v>164</v>
      </c>
      <c r="D188" s="16" t="s">
        <v>121</v>
      </c>
      <c r="E188" s="16" t="s">
        <v>17</v>
      </c>
      <c r="F188" s="16" t="s">
        <v>19</v>
      </c>
      <c r="G188" s="7" t="n">
        <v>100</v>
      </c>
      <c r="H188" s="6" t="n">
        <v>9.059</v>
      </c>
      <c r="I188" s="6" t="n">
        <v>-905.9</v>
      </c>
      <c r="J188" s="6" t="n">
        <v>-0</v>
      </c>
      <c r="K188" s="6" t="n">
        <v>-0.63</v>
      </c>
      <c r="L188" s="6" t="n">
        <v>-0</v>
      </c>
      <c r="M188" s="6" t="s">
        <f>=I188+J188+K188+L188</f>
      </c>
      <c r="N188" s="16"/>
    </row>
    <row collapsed="false" customFormat="false" customHeight="false" hidden="false" ht="12.1" outlineLevel="0" r="189">
      <c r="A189" s="20" t="n">
        <v>46238.441018519</v>
      </c>
      <c r="B189" s="16" t="s">
        <v>36</v>
      </c>
      <c r="C189" s="16" t="s">
        <v>180</v>
      </c>
      <c r="D189" s="16" t="s">
        <v>121</v>
      </c>
      <c r="E189" s="16" t="s">
        <v>17</v>
      </c>
      <c r="F189" s="16" t="s">
        <v>19</v>
      </c>
      <c r="G189" s="7" t="n">
        <v>1</v>
      </c>
      <c r="H189" s="6" t="n">
        <v>1017</v>
      </c>
      <c r="I189" s="6" t="n">
        <v>-1017</v>
      </c>
      <c r="J189" s="6" t="n">
        <v>-0</v>
      </c>
      <c r="K189" s="6" t="n">
        <v>-0.71</v>
      </c>
      <c r="L189" s="6" t="n">
        <v>-0</v>
      </c>
      <c r="M189" s="6" t="s">
        <f>=I189+J189+K189+L189</f>
      </c>
      <c r="N189" s="16"/>
    </row>
    <row collapsed="false" customFormat="false" customHeight="false" hidden="false" ht="12.1" outlineLevel="0" r="190">
      <c r="A190" s="20" t="n">
        <v>46238.441041667</v>
      </c>
      <c r="B190" s="16" t="s">
        <v>30</v>
      </c>
      <c r="C190" s="16" t="s">
        <v>168</v>
      </c>
      <c r="D190" s="16" t="s">
        <v>121</v>
      </c>
      <c r="E190" s="16" t="s">
        <v>17</v>
      </c>
      <c r="F190" s="16" t="s">
        <v>19</v>
      </c>
      <c r="G190" s="7" t="n">
        <v>10</v>
      </c>
      <c r="H190" s="6" t="n">
        <v>73.18</v>
      </c>
      <c r="I190" s="6" t="n">
        <v>-731.8</v>
      </c>
      <c r="J190" s="6" t="n">
        <v>-0</v>
      </c>
      <c r="K190" s="6" t="n">
        <v>-0.51</v>
      </c>
      <c r="L190" s="6" t="n">
        <v>-0</v>
      </c>
      <c r="M190" s="6" t="s">
        <f>=I190+J190+K190+L190</f>
      </c>
      <c r="N190" s="16"/>
    </row>
    <row collapsed="false" customFormat="false" customHeight="false" hidden="false" ht="12.1" outlineLevel="0" r="191">
      <c r="A191" s="20" t="n">
        <v>46238.44119213</v>
      </c>
      <c r="B191" s="16" t="s">
        <v>67</v>
      </c>
      <c r="C191" s="16" t="s">
        <v>177</v>
      </c>
      <c r="D191" s="16" t="s">
        <v>121</v>
      </c>
      <c r="E191" s="16" t="s">
        <v>17</v>
      </c>
      <c r="F191" s="16" t="s">
        <v>19</v>
      </c>
      <c r="G191" s="7" t="n">
        <v>1</v>
      </c>
      <c r="H191" s="6" t="n">
        <v>347.25</v>
      </c>
      <c r="I191" s="6" t="n">
        <v>-347.25</v>
      </c>
      <c r="J191" s="6" t="n">
        <v>-0</v>
      </c>
      <c r="K191" s="6" t="n">
        <v>-0.24</v>
      </c>
      <c r="L191" s="6" t="n">
        <v>-0</v>
      </c>
      <c r="M191" s="6" t="s">
        <f>=I191+J191+K191+L191</f>
      </c>
      <c r="N191" s="16"/>
    </row>
    <row collapsed="false" customFormat="false" customHeight="false" hidden="false" ht="12.1" outlineLevel="0" r="192">
      <c r="A192" s="20" t="n">
        <v>46238.442395833</v>
      </c>
      <c r="B192" s="16" t="s">
        <v>56</v>
      </c>
      <c r="C192" s="16" t="s">
        <v>167</v>
      </c>
      <c r="D192" s="16" t="s">
        <v>121</v>
      </c>
      <c r="E192" s="16" t="s">
        <v>17</v>
      </c>
      <c r="F192" s="16" t="s">
        <v>19</v>
      </c>
      <c r="G192" s="7" t="n">
        <v>1</v>
      </c>
      <c r="H192" s="6" t="n">
        <v>308.85</v>
      </c>
      <c r="I192" s="6" t="n">
        <v>-308.85</v>
      </c>
      <c r="J192" s="6" t="n">
        <v>-0</v>
      </c>
      <c r="K192" s="6" t="n">
        <v>-0.22</v>
      </c>
      <c r="L192" s="6" t="n">
        <v>-0</v>
      </c>
      <c r="M192" s="6" t="s">
        <f>=I192+J192+K192+L192</f>
      </c>
      <c r="N192" s="16"/>
    </row>
    <row collapsed="false" customFormat="false" customHeight="false" hidden="false" ht="12.1" outlineLevel="0" r="193">
      <c r="A193" s="21" t="n">
        <v>46238.521342593</v>
      </c>
      <c r="B193" s="22" t="s">
        <v>175</v>
      </c>
      <c r="C193" s="22" t="s">
        <v>190</v>
      </c>
      <c r="D193" s="22" t="s">
        <v>175</v>
      </c>
      <c r="E193" s="22" t="s">
        <v>175</v>
      </c>
      <c r="F193" s="22" t="s">
        <v>19</v>
      </c>
      <c r="G193" s="23" t="n">
        <v>1</v>
      </c>
      <c r="H193" s="24" t="n">
        <v>359.34</v>
      </c>
      <c r="I193" s="24" t="n">
        <v>359.34</v>
      </c>
      <c r="J193" s="24" t="n">
        <v>0</v>
      </c>
      <c r="K193" s="24" t="n">
        <v>-0</v>
      </c>
      <c r="L193" s="24" t="n">
        <v>-0</v>
      </c>
      <c r="M193" s="6" t="s">
        <f>=I193+J193+K193+L193</f>
      </c>
      <c r="N193" s="22"/>
    </row>
    <row collapsed="false" customFormat="false" customHeight="false" hidden="false" ht="12.1" outlineLevel="0" r="194">
      <c r="A194" s="20" t="n">
        <v>46238.534560185</v>
      </c>
      <c r="B194" s="16" t="s">
        <v>42</v>
      </c>
      <c r="C194" s="16" t="s">
        <v>158</v>
      </c>
      <c r="D194" s="16" t="s">
        <v>121</v>
      </c>
      <c r="E194" s="16" t="s">
        <v>17</v>
      </c>
      <c r="F194" s="16" t="s">
        <v>19</v>
      </c>
      <c r="G194" s="7" t="n">
        <v>10</v>
      </c>
      <c r="H194" s="6" t="n">
        <v>34.56</v>
      </c>
      <c r="I194" s="6" t="n">
        <v>-345.6</v>
      </c>
      <c r="J194" s="6" t="n">
        <v>-0</v>
      </c>
      <c r="K194" s="6" t="n">
        <v>-0.24</v>
      </c>
      <c r="L194" s="6" t="n">
        <v>-0</v>
      </c>
      <c r="M194" s="6" t="s">
        <f>=I194+J194+K194+L194</f>
      </c>
      <c r="N194" s="16"/>
    </row>
    <row collapsed="false" customFormat="false" customHeight="false" hidden="false" ht="12.1" outlineLevel="0" r="195">
      <c r="A195" s="21" t="n">
        <v>46238.719108796</v>
      </c>
      <c r="B195" s="22" t="s">
        <v>175</v>
      </c>
      <c r="C195" s="22" t="s">
        <v>191</v>
      </c>
      <c r="D195" s="22" t="s">
        <v>175</v>
      </c>
      <c r="E195" s="22" t="s">
        <v>175</v>
      </c>
      <c r="F195" s="22" t="s">
        <v>19</v>
      </c>
      <c r="G195" s="23" t="n">
        <v>1</v>
      </c>
      <c r="H195" s="24" t="n">
        <v>711.64</v>
      </c>
      <c r="I195" s="24" t="n">
        <v>711.64</v>
      </c>
      <c r="J195" s="24" t="n">
        <v>0</v>
      </c>
      <c r="K195" s="24" t="n">
        <v>-0</v>
      </c>
      <c r="L195" s="24" t="n">
        <v>-0</v>
      </c>
      <c r="M195" s="6" t="s">
        <f>=I195+J195+K195+L195</f>
      </c>
      <c r="N195" s="22"/>
    </row>
    <row collapsed="false" customFormat="false" customHeight="false" hidden="false" ht="12.1" outlineLevel="0" r="196">
      <c r="A196" s="20" t="n">
        <v>46240.662893519</v>
      </c>
      <c r="B196" s="16" t="s">
        <v>39</v>
      </c>
      <c r="C196" s="16" t="s">
        <v>162</v>
      </c>
      <c r="D196" s="16" t="s">
        <v>121</v>
      </c>
      <c r="E196" s="16" t="s">
        <v>17</v>
      </c>
      <c r="F196" s="16" t="s">
        <v>19</v>
      </c>
      <c r="G196" s="7" t="n">
        <v>1</v>
      </c>
      <c r="H196" s="6" t="n">
        <v>653</v>
      </c>
      <c r="I196" s="6" t="n">
        <v>-653</v>
      </c>
      <c r="J196" s="6" t="n">
        <v>-0</v>
      </c>
      <c r="K196" s="6" t="n">
        <v>-0.46</v>
      </c>
      <c r="L196" s="6" t="n">
        <v>-0</v>
      </c>
      <c r="M196" s="6" t="s">
        <f>=I196+J196+K196+L196</f>
      </c>
      <c r="N196" s="16"/>
    </row>
    <row collapsed="false" customFormat="false" customHeight="false" hidden="false" ht="12.1" outlineLevel="0" r="197">
      <c r="A197" s="20" t="n">
        <v>46240.676886574</v>
      </c>
      <c r="B197" s="16" t="s">
        <v>33</v>
      </c>
      <c r="C197" s="16" t="s">
        <v>166</v>
      </c>
      <c r="D197" s="16" t="s">
        <v>121</v>
      </c>
      <c r="E197" s="16" t="s">
        <v>17</v>
      </c>
      <c r="F197" s="16" t="s">
        <v>19</v>
      </c>
      <c r="G197" s="7" t="n">
        <v>1</v>
      </c>
      <c r="H197" s="6" t="n">
        <v>55.945</v>
      </c>
      <c r="I197" s="6" t="n">
        <v>-55.95</v>
      </c>
      <c r="J197" s="6" t="n">
        <v>-0</v>
      </c>
      <c r="K197" s="6" t="n">
        <v>-0.04</v>
      </c>
      <c r="L197" s="6" t="n">
        <v>-0</v>
      </c>
      <c r="M197" s="6" t="s">
        <f>=I197+J197+K197+L197</f>
      </c>
      <c r="N197" s="16"/>
    </row>
    <row collapsed="false" customFormat="false" customHeight="false" hidden="false" ht="12.1" outlineLevel="0" r="198">
      <c r="A198" s="21" t="n">
        <v>46246.741631944</v>
      </c>
      <c r="B198" s="22" t="s">
        <v>156</v>
      </c>
      <c r="C198" s="22" t="s">
        <v>96</v>
      </c>
      <c r="D198" s="22" t="s">
        <v>156</v>
      </c>
      <c r="E198" s="22" t="s">
        <v>156</v>
      </c>
      <c r="F198" s="22" t="s">
        <v>19</v>
      </c>
      <c r="G198" s="23" t="n">
        <v>1</v>
      </c>
      <c r="H198" s="24" t="n">
        <v>5000</v>
      </c>
      <c r="I198" s="24" t="n">
        <v>5000</v>
      </c>
      <c r="J198" s="24" t="n">
        <v>0</v>
      </c>
      <c r="K198" s="24" t="n">
        <v>-0</v>
      </c>
      <c r="L198" s="24" t="n">
        <v>-0</v>
      </c>
      <c r="M198" s="6" t="s">
        <f>=I198+J198+K198+L198</f>
      </c>
      <c r="N198" s="22"/>
    </row>
    <row collapsed="false" customFormat="false" customHeight="false" hidden="false" ht="12.1" outlineLevel="0" r="199">
      <c r="A199" s="20" t="n">
        <v>46246.754386574</v>
      </c>
      <c r="B199" s="16" t="s">
        <v>82</v>
      </c>
      <c r="C199" s="16" t="s">
        <v>165</v>
      </c>
      <c r="D199" s="16" t="s">
        <v>121</v>
      </c>
      <c r="E199" s="16" t="s">
        <v>79</v>
      </c>
      <c r="F199" s="16" t="s">
        <v>19</v>
      </c>
      <c r="G199" s="7" t="n">
        <v>1</v>
      </c>
      <c r="H199" s="6" t="n">
        <v>85.2</v>
      </c>
      <c r="I199" s="6" t="n">
        <v>-852</v>
      </c>
      <c r="J199" s="6" t="n">
        <v>-41.76</v>
      </c>
      <c r="K199" s="6" t="n">
        <v>-0.6</v>
      </c>
      <c r="L199" s="6" t="n">
        <v>-0</v>
      </c>
      <c r="M199" s="6" t="s">
        <f>=I199+J199+K199+L199</f>
      </c>
      <c r="N199" s="16"/>
    </row>
    <row collapsed="false" customFormat="false" customHeight="false" hidden="false" ht="12.1" outlineLevel="0" r="200">
      <c r="A200" s="20" t="n">
        <v>46246.792164352</v>
      </c>
      <c r="B200" s="16" t="s">
        <v>53</v>
      </c>
      <c r="C200" s="16" t="s">
        <v>170</v>
      </c>
      <c r="D200" s="16" t="s">
        <v>121</v>
      </c>
      <c r="E200" s="16" t="s">
        <v>17</v>
      </c>
      <c r="F200" s="16" t="s">
        <v>19</v>
      </c>
      <c r="G200" s="7" t="n">
        <v>100</v>
      </c>
      <c r="H200" s="6" t="n">
        <v>10.64</v>
      </c>
      <c r="I200" s="6" t="n">
        <v>-1064</v>
      </c>
      <c r="J200" s="6" t="n">
        <v>-0</v>
      </c>
      <c r="K200" s="6" t="n">
        <v>-0.74</v>
      </c>
      <c r="L200" s="6" t="n">
        <v>-0</v>
      </c>
      <c r="M200" s="6" t="s">
        <f>=I200+J200+K200+L200</f>
      </c>
      <c r="N200" s="16"/>
    </row>
    <row collapsed="false" customFormat="false" customHeight="false" hidden="false" ht="12.1" outlineLevel="0" r="201">
      <c r="A201" s="20" t="n">
        <v>46246.798657407</v>
      </c>
      <c r="B201" s="16" t="s">
        <v>36</v>
      </c>
      <c r="C201" s="16" t="s">
        <v>180</v>
      </c>
      <c r="D201" s="16" t="s">
        <v>121</v>
      </c>
      <c r="E201" s="16" t="s">
        <v>17</v>
      </c>
      <c r="F201" s="16" t="s">
        <v>19</v>
      </c>
      <c r="G201" s="7" t="n">
        <v>1</v>
      </c>
      <c r="H201" s="6" t="n">
        <v>1023.1</v>
      </c>
      <c r="I201" s="6" t="n">
        <v>-1023.1</v>
      </c>
      <c r="J201" s="6" t="n">
        <v>-0</v>
      </c>
      <c r="K201" s="6" t="n">
        <v>-0.72</v>
      </c>
      <c r="L201" s="6" t="n">
        <v>-0</v>
      </c>
      <c r="M201" s="6" t="s">
        <f>=I201+J201+K201+L201</f>
      </c>
      <c r="N201" s="16"/>
    </row>
    <row collapsed="false" customFormat="false" customHeight="false" hidden="false" ht="12.1" outlineLevel="0" r="202">
      <c r="A202" s="20" t="n">
        <v>46246.799131944</v>
      </c>
      <c r="B202" s="16" t="s">
        <v>27</v>
      </c>
      <c r="C202" s="16" t="s">
        <v>178</v>
      </c>
      <c r="D202" s="16" t="s">
        <v>121</v>
      </c>
      <c r="E202" s="16" t="s">
        <v>17</v>
      </c>
      <c r="F202" s="16" t="s">
        <v>19</v>
      </c>
      <c r="G202" s="7" t="n">
        <v>1</v>
      </c>
      <c r="H202" s="6" t="n">
        <v>1075.6</v>
      </c>
      <c r="I202" s="6" t="n">
        <v>-1075.6</v>
      </c>
      <c r="J202" s="6" t="n">
        <v>-0</v>
      </c>
      <c r="K202" s="6" t="n">
        <v>-0.75</v>
      </c>
      <c r="L202" s="6" t="n">
        <v>-0</v>
      </c>
      <c r="M202" s="6" t="s">
        <f>=I202+J202+K202+L202</f>
      </c>
      <c r="N202" s="16"/>
    </row>
    <row collapsed="false" customFormat="false" customHeight="false" hidden="false" ht="12.1" outlineLevel="0" r="203">
      <c r="A203" s="20" t="n">
        <v>46246.832384259</v>
      </c>
      <c r="B203" s="16" t="s">
        <v>59</v>
      </c>
      <c r="C203" s="16" t="s">
        <v>182</v>
      </c>
      <c r="D203" s="16" t="s">
        <v>121</v>
      </c>
      <c r="E203" s="16" t="s">
        <v>17</v>
      </c>
      <c r="F203" s="16" t="s">
        <v>19</v>
      </c>
      <c r="G203" s="7" t="n">
        <v>1</v>
      </c>
      <c r="H203" s="6" t="n">
        <v>284.11</v>
      </c>
      <c r="I203" s="6" t="n">
        <v>-284.11</v>
      </c>
      <c r="J203" s="6" t="n">
        <v>-0</v>
      </c>
      <c r="K203" s="6" t="n">
        <v>-0.2</v>
      </c>
      <c r="L203" s="6" t="n">
        <v>-0</v>
      </c>
      <c r="M203" s="6" t="s">
        <f>=I203+J203+K203+L203</f>
      </c>
      <c r="N203" s="16"/>
    </row>
    <row collapsed="false" customFormat="false" customHeight="false" hidden="false" ht="12.1" outlineLevel="0" r="204">
      <c r="A204" s="20" t="n">
        <v>46246.832719907</v>
      </c>
      <c r="B204" s="16" t="s">
        <v>48</v>
      </c>
      <c r="C204" s="16" t="s">
        <v>173</v>
      </c>
      <c r="D204" s="16" t="s">
        <v>121</v>
      </c>
      <c r="E204" s="16" t="s">
        <v>17</v>
      </c>
      <c r="F204" s="16" t="s">
        <v>19</v>
      </c>
      <c r="G204" s="7" t="n">
        <v>20</v>
      </c>
      <c r="H204" s="6" t="n">
        <v>27.565</v>
      </c>
      <c r="I204" s="6" t="n">
        <v>-551.3</v>
      </c>
      <c r="J204" s="6" t="n">
        <v>-0</v>
      </c>
      <c r="K204" s="6" t="n">
        <v>-0.39</v>
      </c>
      <c r="L204" s="6" t="n">
        <v>-0</v>
      </c>
      <c r="M204" s="6" t="s">
        <f>=I204+J204+K204+L204</f>
      </c>
      <c r="N204" s="16"/>
    </row>
    <row collapsed="false" customFormat="false" customHeight="false" hidden="false" ht="12.1" outlineLevel="0" r="205">
      <c r="A205" s="20" t="n">
        <v>46246.832719907</v>
      </c>
      <c r="B205" s="16" t="s">
        <v>33</v>
      </c>
      <c r="C205" s="16" t="s">
        <v>166</v>
      </c>
      <c r="D205" s="16" t="s">
        <v>121</v>
      </c>
      <c r="E205" s="16" t="s">
        <v>17</v>
      </c>
      <c r="F205" s="16" t="s">
        <v>19</v>
      </c>
      <c r="G205" s="7" t="n">
        <v>2</v>
      </c>
      <c r="H205" s="6" t="n">
        <v>56.975</v>
      </c>
      <c r="I205" s="6" t="n">
        <v>-113.95</v>
      </c>
      <c r="J205" s="6" t="n">
        <v>-0</v>
      </c>
      <c r="K205" s="6" t="n">
        <v>-0.08</v>
      </c>
      <c r="L205" s="6" t="n">
        <v>-0</v>
      </c>
      <c r="M205" s="6" t="s">
        <f>=I205+J205+K205+L205</f>
      </c>
      <c r="N205" s="16"/>
    </row>
    <row collapsed="false" customFormat="false" customHeight="false" hidden="false" ht="12.1" outlineLevel="0" r="206">
      <c r="A206" s="21" t="n">
        <v>46251.451770833</v>
      </c>
      <c r="B206" s="22" t="s">
        <v>156</v>
      </c>
      <c r="C206" s="22" t="s">
        <v>96</v>
      </c>
      <c r="D206" s="22" t="s">
        <v>156</v>
      </c>
      <c r="E206" s="22" t="s">
        <v>156</v>
      </c>
      <c r="F206" s="22" t="s">
        <v>19</v>
      </c>
      <c r="G206" s="23" t="n">
        <v>1</v>
      </c>
      <c r="H206" s="24" t="n">
        <v>5000</v>
      </c>
      <c r="I206" s="24" t="n">
        <v>5000</v>
      </c>
      <c r="J206" s="24" t="n">
        <v>0</v>
      </c>
      <c r="K206" s="24" t="n">
        <v>-0</v>
      </c>
      <c r="L206" s="24" t="n">
        <v>-0</v>
      </c>
      <c r="M206" s="6" t="s">
        <f>=I206+J206+K206+L206</f>
      </c>
      <c r="N206" s="22"/>
    </row>
    <row collapsed="false" customFormat="false" customHeight="false" hidden="false" ht="12.1" outlineLevel="0" r="207">
      <c r="A207" s="20" t="n">
        <v>46251.484224537</v>
      </c>
      <c r="B207" s="16" t="s">
        <v>82</v>
      </c>
      <c r="C207" s="16" t="s">
        <v>165</v>
      </c>
      <c r="D207" s="16" t="s">
        <v>121</v>
      </c>
      <c r="E207" s="16" t="s">
        <v>79</v>
      </c>
      <c r="F207" s="16" t="s">
        <v>19</v>
      </c>
      <c r="G207" s="7" t="n">
        <v>1</v>
      </c>
      <c r="H207" s="6" t="n">
        <v>83.349</v>
      </c>
      <c r="I207" s="6" t="n">
        <v>-833.49</v>
      </c>
      <c r="J207" s="6" t="n">
        <v>-43.4</v>
      </c>
      <c r="K207" s="6" t="n">
        <v>-0.58</v>
      </c>
      <c r="L207" s="6" t="n">
        <v>-0</v>
      </c>
      <c r="M207" s="6" t="s">
        <f>=I207+J207+K207+L207</f>
      </c>
      <c r="N207" s="16"/>
    </row>
    <row collapsed="false" customFormat="false" customHeight="false" hidden="false" ht="12.1" outlineLevel="0" r="208">
      <c r="A208" s="20" t="n">
        <v>46251.554143519</v>
      </c>
      <c r="B208" s="16" t="s">
        <v>21</v>
      </c>
      <c r="C208" s="16" t="s">
        <v>169</v>
      </c>
      <c r="D208" s="16" t="s">
        <v>121</v>
      </c>
      <c r="E208" s="16" t="s">
        <v>17</v>
      </c>
      <c r="F208" s="16" t="s">
        <v>19</v>
      </c>
      <c r="G208" s="7" t="n">
        <v>10</v>
      </c>
      <c r="H208" s="6" t="n">
        <v>115.94</v>
      </c>
      <c r="I208" s="6" t="n">
        <v>-1159.4</v>
      </c>
      <c r="J208" s="6" t="n">
        <v>-0</v>
      </c>
      <c r="K208" s="6" t="n">
        <v>-0.81</v>
      </c>
      <c r="L208" s="6" t="n">
        <v>-0</v>
      </c>
      <c r="M208" s="6" t="s">
        <f>=I208+J208+K208+L208</f>
      </c>
      <c r="N208" s="16"/>
    </row>
    <row collapsed="false" customFormat="false" customHeight="false" hidden="false" ht="12.1" outlineLevel="0" r="209">
      <c r="A209" s="20" t="n">
        <v>46251.592314815</v>
      </c>
      <c r="B209" s="16" t="s">
        <v>71</v>
      </c>
      <c r="C209" s="16" t="s">
        <v>163</v>
      </c>
      <c r="D209" s="16" t="s">
        <v>121</v>
      </c>
      <c r="E209" s="16" t="s">
        <v>17</v>
      </c>
      <c r="F209" s="16" t="s">
        <v>19</v>
      </c>
      <c r="G209" s="7" t="n">
        <v>1</v>
      </c>
      <c r="H209" s="6" t="n">
        <v>347.4</v>
      </c>
      <c r="I209" s="6" t="n">
        <v>-347.4</v>
      </c>
      <c r="J209" s="6" t="n">
        <v>-0</v>
      </c>
      <c r="K209" s="6" t="n">
        <v>-0.24</v>
      </c>
      <c r="L209" s="6" t="n">
        <v>-0</v>
      </c>
      <c r="M209" s="6" t="s">
        <f>=I209+J209+K209+L209</f>
      </c>
      <c r="N209" s="16"/>
    </row>
    <row collapsed="false" customFormat="false" customHeight="false" hidden="false" ht="12.1" outlineLevel="0" r="210">
      <c r="A210" s="20" t="n">
        <v>46251.592418981</v>
      </c>
      <c r="B210" s="16" t="s">
        <v>56</v>
      </c>
      <c r="C210" s="16" t="s">
        <v>167</v>
      </c>
      <c r="D210" s="16" t="s">
        <v>121</v>
      </c>
      <c r="E210" s="16" t="s">
        <v>17</v>
      </c>
      <c r="F210" s="16" t="s">
        <v>19</v>
      </c>
      <c r="G210" s="7" t="n">
        <v>1</v>
      </c>
      <c r="H210" s="6" t="n">
        <v>287.9</v>
      </c>
      <c r="I210" s="6" t="n">
        <v>-287.9</v>
      </c>
      <c r="J210" s="6" t="n">
        <v>-0</v>
      </c>
      <c r="K210" s="6" t="n">
        <v>-0.2</v>
      </c>
      <c r="L210" s="6" t="n">
        <v>-0</v>
      </c>
      <c r="M210" s="6" t="s">
        <f>=I210+J210+K210+L210</f>
      </c>
      <c r="N210" s="16"/>
    </row>
    <row collapsed="false" customFormat="false" customHeight="false" hidden="false" ht="12.1" outlineLevel="0" r="211">
      <c r="A211" s="20" t="n">
        <v>46251.593252315</v>
      </c>
      <c r="B211" s="16" t="s">
        <v>67</v>
      </c>
      <c r="C211" s="16" t="s">
        <v>177</v>
      </c>
      <c r="D211" s="16" t="s">
        <v>121</v>
      </c>
      <c r="E211" s="16" t="s">
        <v>17</v>
      </c>
      <c r="F211" s="16" t="s">
        <v>19</v>
      </c>
      <c r="G211" s="7" t="n">
        <v>1</v>
      </c>
      <c r="H211" s="6" t="n">
        <v>310.95</v>
      </c>
      <c r="I211" s="6" t="n">
        <v>-310.95</v>
      </c>
      <c r="J211" s="6" t="n">
        <v>-0</v>
      </c>
      <c r="K211" s="6" t="n">
        <v>-0.22</v>
      </c>
      <c r="L211" s="6" t="n">
        <v>-0</v>
      </c>
      <c r="M211" s="6" t="s">
        <f>=I211+J211+K211+L211</f>
      </c>
      <c r="N211" s="16"/>
    </row>
    <row collapsed="false" customFormat="false" customHeight="false" hidden="false" ht="12.1" outlineLevel="0" r="212">
      <c r="A212" s="20" t="n">
        <v>46251.594340278</v>
      </c>
      <c r="B212" s="16" t="s">
        <v>27</v>
      </c>
      <c r="C212" s="16" t="s">
        <v>178</v>
      </c>
      <c r="D212" s="16" t="s">
        <v>121</v>
      </c>
      <c r="E212" s="16" t="s">
        <v>17</v>
      </c>
      <c r="F212" s="16" t="s">
        <v>19</v>
      </c>
      <c r="G212" s="7" t="n">
        <v>1</v>
      </c>
      <c r="H212" s="6" t="n">
        <v>1005.8</v>
      </c>
      <c r="I212" s="6" t="n">
        <v>-1005.8</v>
      </c>
      <c r="J212" s="6" t="n">
        <v>-0</v>
      </c>
      <c r="K212" s="6" t="n">
        <v>-0.7</v>
      </c>
      <c r="L212" s="6" t="n">
        <v>-0</v>
      </c>
      <c r="M212" s="6" t="s">
        <f>=I212+J212+K212+L212</f>
      </c>
      <c r="N212" s="16"/>
    </row>
    <row collapsed="false" customFormat="false" customHeight="false" hidden="false" ht="12.1" outlineLevel="0" r="213">
      <c r="A213" s="20" t="n">
        <v>46251.606585648</v>
      </c>
      <c r="B213" s="16" t="s">
        <v>33</v>
      </c>
      <c r="C213" s="16" t="s">
        <v>166</v>
      </c>
      <c r="D213" s="16" t="s">
        <v>121</v>
      </c>
      <c r="E213" s="16" t="s">
        <v>17</v>
      </c>
      <c r="F213" s="16" t="s">
        <v>19</v>
      </c>
      <c r="G213" s="7" t="n">
        <v>2</v>
      </c>
      <c r="H213" s="6" t="n">
        <v>52.715</v>
      </c>
      <c r="I213" s="6" t="n">
        <v>-105.43</v>
      </c>
      <c r="J213" s="6" t="n">
        <v>-0</v>
      </c>
      <c r="K213" s="6" t="n">
        <v>-0.07</v>
      </c>
      <c r="L213" s="6" t="n">
        <v>-0</v>
      </c>
      <c r="M213" s="6" t="s">
        <f>=I213+J213+K213+L213</f>
      </c>
      <c r="N213" s="16"/>
    </row>
    <row collapsed="false" customFormat="false" customHeight="false" hidden="false" ht="12.1" outlineLevel="0" r="214">
      <c r="A214" s="20" t="n">
        <v>46251.725520833</v>
      </c>
      <c r="B214" s="16" t="s">
        <v>36</v>
      </c>
      <c r="C214" s="16" t="s">
        <v>180</v>
      </c>
      <c r="D214" s="16" t="s">
        <v>121</v>
      </c>
      <c r="E214" s="16" t="s">
        <v>17</v>
      </c>
      <c r="F214" s="16" t="s">
        <v>19</v>
      </c>
      <c r="G214" s="7" t="n">
        <v>1</v>
      </c>
      <c r="H214" s="6" t="n">
        <v>912.8</v>
      </c>
      <c r="I214" s="6" t="n">
        <v>-912.8</v>
      </c>
      <c r="J214" s="6" t="n">
        <v>-0</v>
      </c>
      <c r="K214" s="6" t="n">
        <v>-0.64</v>
      </c>
      <c r="L214" s="6" t="n">
        <v>-0</v>
      </c>
      <c r="M214" s="6" t="s">
        <f>=I214+J214+K214+L214</f>
      </c>
      <c r="N214" s="16"/>
    </row>
    <row collapsed="false" customFormat="false" customHeight="false" hidden="false" ht="12.1" outlineLevel="0"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 t="s">
        <v>192</v>
      </c>
      <c r="M215" s="5" t="s">
        <f>=SUM(M2:M214)</f>
      </c>
      <c r="N215" s="4"/>
    </row>
  </sheetData>
  <autoFilter ref="A1:N2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89</v>
      </c>
      <c r="B1" s="34" t="s">
        <v>193</v>
      </c>
      <c r="C1" s="34" t="s">
        <v>0</v>
      </c>
      <c r="D1" s="34" t="s">
        <v>2</v>
      </c>
      <c r="E1" s="34" t="s">
        <v>194</v>
      </c>
      <c r="F1" s="34" t="s">
        <v>3</v>
      </c>
      <c r="G1" s="34" t="s">
        <v>195</v>
      </c>
      <c r="H1" s="34" t="s">
        <v>196</v>
      </c>
      <c r="I1" s="34" t="s">
        <v>197</v>
      </c>
      <c r="J1" s="34" t="s">
        <v>198</v>
      </c>
      <c r="K1" s="34" t="s">
        <v>199</v>
      </c>
      <c r="L1" s="34" t="s">
        <v>200</v>
      </c>
      <c r="M1" s="34" t="s">
        <v>201</v>
      </c>
      <c r="N1" s="34" t="s">
        <v>202</v>
      </c>
    </row>
    <row collapsed="false" customFormat="false" customHeight="false" hidden="false" ht="12.1" outlineLevel="0" r="2">
      <c r="A2" s="33" t="n">
        <v>46212</v>
      </c>
      <c r="B2" s="16" t="s">
        <v>203</v>
      </c>
      <c r="C2" s="16" t="s">
        <v>67</v>
      </c>
      <c r="D2" s="16" t="s">
        <v>68</v>
      </c>
      <c r="E2" s="7" t="n">
        <v>3</v>
      </c>
      <c r="F2" s="16" t="s">
        <v>19</v>
      </c>
      <c r="G2" s="6" t="n">
        <v>2.27</v>
      </c>
      <c r="H2" s="6" t="n">
        <v>312.85</v>
      </c>
      <c r="I2" s="6" t="n">
        <v>312.19</v>
      </c>
      <c r="J2" s="6" t="n">
        <v>1</v>
      </c>
      <c r="K2" s="6" t="n">
        <v>6.81</v>
      </c>
      <c r="L2" s="6" t="n">
        <v>5.81</v>
      </c>
      <c r="M2" s="6" t="n">
        <v>0.62</v>
      </c>
      <c r="N2" s="6" t="n">
        <v>0.62</v>
      </c>
    </row>
    <row collapsed="false" customFormat="false" customHeight="false" hidden="false" ht="12.1" outlineLevel="0" r="3">
      <c r="A3" s="33" t="n">
        <v>46213</v>
      </c>
      <c r="B3" s="16" t="s">
        <v>203</v>
      </c>
      <c r="C3" s="16" t="s">
        <v>51</v>
      </c>
      <c r="D3" s="16" t="s">
        <v>52</v>
      </c>
      <c r="E3" s="7" t="n">
        <v>3</v>
      </c>
      <c r="F3" s="16" t="s">
        <v>19</v>
      </c>
      <c r="G3" s="6" t="n">
        <v>96.12</v>
      </c>
      <c r="H3" s="6" t="n">
        <v>907</v>
      </c>
      <c r="I3" s="6" t="n">
        <v>1236.7</v>
      </c>
      <c r="J3" s="6" t="n">
        <v>37</v>
      </c>
      <c r="K3" s="6" t="n">
        <v>288.36</v>
      </c>
      <c r="L3" s="6" t="n">
        <v>251.36</v>
      </c>
      <c r="M3" s="6" t="n">
        <v>6.78</v>
      </c>
      <c r="N3" s="6" t="n">
        <v>9.24</v>
      </c>
    </row>
    <row collapsed="false" customFormat="false" customHeight="false" hidden="false" ht="12.1" outlineLevel="0" r="4">
      <c r="A4" s="33" t="n">
        <v>46216</v>
      </c>
      <c r="B4" s="16" t="s">
        <v>203</v>
      </c>
      <c r="C4" s="16" t="s">
        <v>53</v>
      </c>
      <c r="D4" s="16" t="s">
        <v>54</v>
      </c>
      <c r="E4" s="7" t="n">
        <v>100</v>
      </c>
      <c r="F4" s="16" t="s">
        <v>19</v>
      </c>
      <c r="G4" s="6" t="n">
        <v>0.35</v>
      </c>
      <c r="H4" s="6" t="n">
        <v>9.83</v>
      </c>
      <c r="I4" s="6" t="n">
        <v>11.94</v>
      </c>
      <c r="J4" s="6" t="n">
        <v>5</v>
      </c>
      <c r="K4" s="6" t="n">
        <v>35</v>
      </c>
      <c r="L4" s="6" t="n">
        <v>30</v>
      </c>
      <c r="M4" s="6" t="n">
        <v>2.51</v>
      </c>
      <c r="N4" s="6" t="n">
        <v>3.05</v>
      </c>
    </row>
    <row collapsed="false" customFormat="false" customHeight="false" hidden="false" ht="12.1" outlineLevel="0" r="5">
      <c r="A5" s="33" t="n">
        <v>46218</v>
      </c>
      <c r="B5" s="16" t="s">
        <v>203</v>
      </c>
      <c r="C5" s="16" t="s">
        <v>62</v>
      </c>
      <c r="D5" s="16" t="s">
        <v>63</v>
      </c>
      <c r="E5" s="7" t="n">
        <v>3</v>
      </c>
      <c r="F5" s="16" t="s">
        <v>19</v>
      </c>
      <c r="G5" s="6" t="n">
        <v>11.61</v>
      </c>
      <c r="H5" s="6" t="n">
        <v>439.7</v>
      </c>
      <c r="I5" s="6" t="n">
        <v>470.19</v>
      </c>
      <c r="J5" s="6" t="n">
        <v>5</v>
      </c>
      <c r="K5" s="6" t="n">
        <v>34.83</v>
      </c>
      <c r="L5" s="6" t="n">
        <v>29.83</v>
      </c>
      <c r="M5" s="6" t="n">
        <v>2.11</v>
      </c>
      <c r="N5" s="6" t="n">
        <v>2.26</v>
      </c>
    </row>
    <row collapsed="false" customFormat="false" customHeight="false" hidden="false" ht="12.1" outlineLevel="0" r="6">
      <c r="A6" s="33" t="n">
        <v>46219</v>
      </c>
      <c r="B6" s="16" t="s">
        <v>203</v>
      </c>
      <c r="C6" s="16" t="s">
        <v>73</v>
      </c>
      <c r="D6" s="16" t="s">
        <v>74</v>
      </c>
      <c r="E6" s="7" t="n">
        <v>30</v>
      </c>
      <c r="F6" s="16" t="s">
        <v>19</v>
      </c>
      <c r="G6" s="6" t="n">
        <v>0.85</v>
      </c>
      <c r="H6" s="6" t="n">
        <v>35.655</v>
      </c>
      <c r="I6" s="6" t="n">
        <v>40.6</v>
      </c>
      <c r="J6" s="6" t="n">
        <v>3</v>
      </c>
      <c r="K6" s="6" t="n">
        <v>25.5</v>
      </c>
      <c r="L6" s="6" t="n">
        <v>22.5</v>
      </c>
      <c r="M6" s="6" t="n">
        <v>1.85</v>
      </c>
      <c r="N6" s="6" t="n">
        <v>2.1</v>
      </c>
    </row>
    <row collapsed="false" customFormat="false" customHeight="false" hidden="false" ht="12.1" outlineLevel="0" r="7">
      <c r="A7" s="33" t="n">
        <v>46220</v>
      </c>
      <c r="B7" s="16" t="s">
        <v>203</v>
      </c>
      <c r="C7" s="16" t="s">
        <v>42</v>
      </c>
      <c r="D7" s="16" t="s">
        <v>43</v>
      </c>
      <c r="E7" s="7" t="n">
        <v>130</v>
      </c>
      <c r="F7" s="16" t="s">
        <v>19</v>
      </c>
      <c r="G7" s="6" t="n">
        <v>5.29</v>
      </c>
      <c r="H7" s="6" t="n">
        <v>28.96</v>
      </c>
      <c r="I7" s="6" t="n">
        <v>43.89</v>
      </c>
      <c r="J7" s="6" t="n">
        <v>89</v>
      </c>
      <c r="K7" s="6" t="n">
        <v>687.7</v>
      </c>
      <c r="L7" s="6" t="n">
        <v>598.7</v>
      </c>
      <c r="M7" s="6" t="n">
        <v>10.49</v>
      </c>
      <c r="N7" s="6" t="n">
        <v>15.9</v>
      </c>
    </row>
    <row collapsed="false" customFormat="false" customHeight="false" hidden="false" ht="12.1" outlineLevel="0" r="8">
      <c r="A8" s="33" t="n">
        <v>46223</v>
      </c>
      <c r="B8" s="16" t="s">
        <v>203</v>
      </c>
      <c r="C8" s="16" t="s">
        <v>33</v>
      </c>
      <c r="D8" s="16" t="s">
        <v>34</v>
      </c>
      <c r="E8" s="7" t="n">
        <v>84</v>
      </c>
      <c r="F8" s="16" t="s">
        <v>19</v>
      </c>
      <c r="G8" s="6" t="n">
        <v>9.71</v>
      </c>
      <c r="H8" s="6" t="n">
        <v>55.885</v>
      </c>
      <c r="I8" s="6" t="n">
        <v>66.8</v>
      </c>
      <c r="J8" s="6" t="n">
        <v>106</v>
      </c>
      <c r="K8" s="6" t="n">
        <v>815.64</v>
      </c>
      <c r="L8" s="6" t="n">
        <v>709.64</v>
      </c>
      <c r="M8" s="6" t="n">
        <v>12.65</v>
      </c>
      <c r="N8" s="6" t="n">
        <v>15.12</v>
      </c>
    </row>
    <row collapsed="false" customFormat="false" customHeight="false" hidden="false" ht="12.1" outlineLevel="0" r="9">
      <c r="A9" s="33" t="n">
        <v>46223</v>
      </c>
      <c r="B9" s="16" t="s">
        <v>203</v>
      </c>
      <c r="C9" s="16" t="s">
        <v>27</v>
      </c>
      <c r="D9" s="16" t="s">
        <v>28</v>
      </c>
      <c r="E9" s="7" t="n">
        <v>2</v>
      </c>
      <c r="F9" s="16" t="s">
        <v>19</v>
      </c>
      <c r="G9" s="6" t="n">
        <v>204.17</v>
      </c>
      <c r="H9" s="6" t="n">
        <v>1056.4</v>
      </c>
      <c r="I9" s="6" t="n">
        <v>1249.38</v>
      </c>
      <c r="J9" s="6" t="n">
        <v>53</v>
      </c>
      <c r="K9" s="6" t="n">
        <v>408.34</v>
      </c>
      <c r="L9" s="6" t="n">
        <v>355.34</v>
      </c>
      <c r="M9" s="6" t="n">
        <v>14.22</v>
      </c>
      <c r="N9" s="6" t="n">
        <v>16.82</v>
      </c>
    </row>
    <row collapsed="false" customFormat="false" customHeight="false" hidden="false" ht="12.1" outlineLevel="0" r="10">
      <c r="A10" s="33"/>
      <c r="B10" s="16"/>
      <c r="C10" s="16"/>
      <c r="D10" s="16"/>
      <c r="E10" s="7"/>
      <c r="F10" s="16"/>
      <c r="G10" s="6"/>
      <c r="H10" s="6"/>
      <c r="I10" s="6"/>
      <c r="J10" s="6"/>
      <c r="K10" s="6"/>
      <c r="L10" s="6"/>
      <c r="M10" s="6"/>
      <c r="N10" s="6"/>
    </row>
    <row collapsed="false" customFormat="false" customHeight="false" hidden="false" ht="12.1" outlineLevel="0" r="11">
      <c r="A11" s="33" t="n">
        <v>46308</v>
      </c>
      <c r="B11" s="16" t="s">
        <v>203</v>
      </c>
      <c r="C11" s="16" t="s">
        <v>62</v>
      </c>
      <c r="D11" s="16" t="s">
        <v>63</v>
      </c>
      <c r="E11" s="7" t="n">
        <v>5</v>
      </c>
      <c r="F11" s="16" t="s">
        <v>19</v>
      </c>
      <c r="G11" s="6" t="n">
        <v>32.88</v>
      </c>
      <c r="H11" s="6" t="n">
        <v>521.8</v>
      </c>
      <c r="I11" s="6" t="n">
        <v>463.22</v>
      </c>
      <c r="J11" s="6" t="n">
        <v>21</v>
      </c>
      <c r="K11" s="6" t="n">
        <v>164.4</v>
      </c>
      <c r="L11" s="6" t="n">
        <v>143.4</v>
      </c>
      <c r="M11" s="6" t="n">
        <v>6.19</v>
      </c>
      <c r="N11" s="6" t="n">
        <v>5.5</v>
      </c>
    </row>
  </sheetData>
  <autoFilter ref="A1:N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4" t="s">
        <v>89</v>
      </c>
      <c r="B1" s="34" t="s">
        <v>193</v>
      </c>
      <c r="C1" s="34" t="s">
        <v>0</v>
      </c>
      <c r="D1" s="34" t="s">
        <v>2</v>
      </c>
      <c r="E1" s="34" t="s">
        <v>6</v>
      </c>
      <c r="F1" s="34" t="s">
        <v>194</v>
      </c>
      <c r="G1" s="34" t="s">
        <v>204</v>
      </c>
      <c r="H1" s="34" t="s">
        <v>198</v>
      </c>
      <c r="I1" s="34" t="s">
        <v>199</v>
      </c>
      <c r="J1" s="34" t="s">
        <v>200</v>
      </c>
    </row>
    <row collapsed="false" customFormat="false" customHeight="false" hidden="false" ht="12.1" outlineLevel="0" r="2">
      <c r="A2" s="35"/>
      <c r="B2" s="16"/>
      <c r="C2" s="16"/>
      <c r="D2" s="16"/>
      <c r="E2" s="6"/>
      <c r="F2" s="7"/>
      <c r="G2" s="6"/>
      <c r="H2" s="6"/>
      <c r="I2" s="6"/>
      <c r="J2" s="6"/>
    </row>
    <row collapsed="false" customFormat="false" customHeight="false" hidden="false" ht="12.1" outlineLevel="0" r="3">
      <c r="A3" s="35" t="n">
        <v>46301</v>
      </c>
      <c r="B3" s="16" t="s">
        <v>203</v>
      </c>
      <c r="C3" s="16" t="s">
        <v>82</v>
      </c>
      <c r="D3" s="16" t="s">
        <v>83</v>
      </c>
      <c r="E3" s="6" t="n">
        <v>1000</v>
      </c>
      <c r="F3" s="7" t="n">
        <v>13</v>
      </c>
      <c r="G3" s="6" t="n">
        <v>59.84</v>
      </c>
      <c r="H3" s="6" t="n">
        <v>101</v>
      </c>
      <c r="I3" s="6" t="n">
        <v>777.92</v>
      </c>
      <c r="J3" s="6" t="n">
        <v>676.92</v>
      </c>
    </row>
    <row collapsed="false" customFormat="false" customHeight="false" hidden="false" ht="12.1" outlineLevel="0" r="4">
      <c r="A4" s="35" t="n">
        <v>46315</v>
      </c>
      <c r="B4" s="16" t="s">
        <v>203</v>
      </c>
      <c r="C4" s="16" t="s">
        <v>78</v>
      </c>
      <c r="D4" s="16" t="s">
        <v>80</v>
      </c>
      <c r="E4" s="6" t="n">
        <v>1000</v>
      </c>
      <c r="F4" s="7" t="n">
        <v>13</v>
      </c>
      <c r="G4" s="6" t="n">
        <v>62.33</v>
      </c>
      <c r="H4" s="6" t="n">
        <v>105</v>
      </c>
      <c r="I4" s="6" t="n">
        <v>810.29</v>
      </c>
      <c r="J4" s="6" t="n">
        <v>705.29</v>
      </c>
    </row>
    <row collapsed="false" customFormat="false" customHeight="false" hidden="false" ht="12.1" outlineLevel="0" r="5">
      <c r="A5" s="35" t="n">
        <v>46483</v>
      </c>
      <c r="B5" s="16" t="s">
        <v>203</v>
      </c>
      <c r="C5" s="16" t="s">
        <v>82</v>
      </c>
      <c r="D5" s="16" t="s">
        <v>83</v>
      </c>
      <c r="E5" s="6" t="n">
        <v>1000</v>
      </c>
      <c r="F5" s="7" t="n">
        <v>13</v>
      </c>
      <c r="G5" s="6" t="n">
        <v>59.84</v>
      </c>
      <c r="H5" s="6" t="n">
        <v>101</v>
      </c>
      <c r="I5" s="6" t="n">
        <v>777.92</v>
      </c>
      <c r="J5" s="6" t="n">
        <v>676.92</v>
      </c>
    </row>
    <row collapsed="false" customFormat="false" customHeight="false" hidden="false" ht="12.1" outlineLevel="0" r="6">
      <c r="A6" s="35" t="n">
        <v>46497</v>
      </c>
      <c r="B6" s="16" t="s">
        <v>203</v>
      </c>
      <c r="C6" s="16" t="s">
        <v>78</v>
      </c>
      <c r="D6" s="16" t="s">
        <v>80</v>
      </c>
      <c r="E6" s="6" t="n">
        <v>1000</v>
      </c>
      <c r="F6" s="7" t="n">
        <v>13</v>
      </c>
      <c r="G6" s="6" t="n">
        <v>62.33</v>
      </c>
      <c r="H6" s="6" t="n">
        <v>105</v>
      </c>
      <c r="I6" s="6" t="n">
        <v>810.29</v>
      </c>
      <c r="J6" s="6" t="n">
        <v>705.29</v>
      </c>
    </row>
    <row collapsed="false" customFormat="false" customHeight="false" hidden="false" ht="12.1" outlineLevel="0" r="7">
      <c r="A7" s="35" t="n">
        <v>46665</v>
      </c>
      <c r="B7" s="16" t="s">
        <v>203</v>
      </c>
      <c r="C7" s="16" t="s">
        <v>82</v>
      </c>
      <c r="D7" s="16" t="s">
        <v>83</v>
      </c>
      <c r="E7" s="6" t="n">
        <v>1000</v>
      </c>
      <c r="F7" s="7" t="n">
        <v>13</v>
      </c>
      <c r="G7" s="6" t="n">
        <v>59.84</v>
      </c>
      <c r="H7" s="6" t="n">
        <v>101</v>
      </c>
      <c r="I7" s="6" t="n">
        <v>777.92</v>
      </c>
      <c r="J7" s="6" t="n">
        <v>676.92</v>
      </c>
    </row>
    <row collapsed="false" customFormat="false" customHeight="false" hidden="false" ht="12.1" outlineLevel="0" r="8">
      <c r="A8" s="35" t="n">
        <v>46679</v>
      </c>
      <c r="B8" s="16" t="s">
        <v>203</v>
      </c>
      <c r="C8" s="16" t="s">
        <v>78</v>
      </c>
      <c r="D8" s="16" t="s">
        <v>80</v>
      </c>
      <c r="E8" s="6" t="n">
        <v>1000</v>
      </c>
      <c r="F8" s="7" t="n">
        <v>13</v>
      </c>
      <c r="G8" s="6" t="n">
        <v>62.33</v>
      </c>
      <c r="H8" s="6" t="n">
        <v>105</v>
      </c>
      <c r="I8" s="6" t="n">
        <v>810.29</v>
      </c>
      <c r="J8" s="6" t="n">
        <v>705.29</v>
      </c>
    </row>
    <row collapsed="false" customFormat="false" customHeight="false" hidden="false" ht="12.1" outlineLevel="0" r="9">
      <c r="A9" s="35" t="n">
        <v>46847</v>
      </c>
      <c r="B9" s="16" t="s">
        <v>203</v>
      </c>
      <c r="C9" s="16" t="s">
        <v>82</v>
      </c>
      <c r="D9" s="16" t="s">
        <v>83</v>
      </c>
      <c r="E9" s="6" t="n">
        <v>1000</v>
      </c>
      <c r="F9" s="7" t="n">
        <v>13</v>
      </c>
      <c r="G9" s="6" t="n">
        <v>59.84</v>
      </c>
      <c r="H9" s="6" t="n">
        <v>101</v>
      </c>
      <c r="I9" s="6" t="n">
        <v>777.92</v>
      </c>
      <c r="J9" s="6" t="n">
        <v>676.92</v>
      </c>
    </row>
    <row collapsed="false" customFormat="false" customHeight="false" hidden="false" ht="12.1" outlineLevel="0" r="10">
      <c r="A10" s="35" t="n">
        <v>46861</v>
      </c>
      <c r="B10" s="16" t="s">
        <v>203</v>
      </c>
      <c r="C10" s="16" t="s">
        <v>78</v>
      </c>
      <c r="D10" s="16" t="s">
        <v>80</v>
      </c>
      <c r="E10" s="6" t="n">
        <v>1000</v>
      </c>
      <c r="F10" s="7" t="n">
        <v>13</v>
      </c>
      <c r="G10" s="6" t="n">
        <v>62.33</v>
      </c>
      <c r="H10" s="6" t="n">
        <v>105</v>
      </c>
      <c r="I10" s="6" t="n">
        <v>810.29</v>
      </c>
      <c r="J10" s="6" t="n">
        <v>705.29</v>
      </c>
    </row>
    <row collapsed="false" customFormat="false" customHeight="false" hidden="false" ht="12.1" outlineLevel="0" r="11">
      <c r="A11" s="35" t="n">
        <v>47029</v>
      </c>
      <c r="B11" s="16" t="s">
        <v>203</v>
      </c>
      <c r="C11" s="16" t="s">
        <v>82</v>
      </c>
      <c r="D11" s="16" t="s">
        <v>83</v>
      </c>
      <c r="E11" s="6" t="n">
        <v>1000</v>
      </c>
      <c r="F11" s="7" t="n">
        <v>13</v>
      </c>
      <c r="G11" s="6" t="n">
        <v>59.84</v>
      </c>
      <c r="H11" s="6" t="n">
        <v>101</v>
      </c>
      <c r="I11" s="6" t="n">
        <v>777.92</v>
      </c>
      <c r="J11" s="6" t="n">
        <v>676.92</v>
      </c>
    </row>
    <row collapsed="false" customFormat="false" customHeight="false" hidden="false" ht="12.1" outlineLevel="0" r="12">
      <c r="A12" s="35" t="n">
        <v>47043</v>
      </c>
      <c r="B12" s="16" t="s">
        <v>203</v>
      </c>
      <c r="C12" s="16" t="s">
        <v>78</v>
      </c>
      <c r="D12" s="16" t="s">
        <v>80</v>
      </c>
      <c r="E12" s="6" t="n">
        <v>1000</v>
      </c>
      <c r="F12" s="7" t="n">
        <v>13</v>
      </c>
      <c r="G12" s="6" t="n">
        <v>62.33</v>
      </c>
      <c r="H12" s="6" t="n">
        <v>105</v>
      </c>
      <c r="I12" s="6" t="n">
        <v>810.29</v>
      </c>
      <c r="J12" s="6" t="n">
        <v>705.29</v>
      </c>
    </row>
    <row collapsed="false" customFormat="false" customHeight="false" hidden="false" ht="12.1" outlineLevel="0" r="13">
      <c r="A13" s="35" t="n">
        <v>47211</v>
      </c>
      <c r="B13" s="16" t="s">
        <v>203</v>
      </c>
      <c r="C13" s="16" t="s">
        <v>82</v>
      </c>
      <c r="D13" s="16" t="s">
        <v>83</v>
      </c>
      <c r="E13" s="6" t="n">
        <v>1000</v>
      </c>
      <c r="F13" s="7" t="n">
        <v>13</v>
      </c>
      <c r="G13" s="6" t="n">
        <v>59.84</v>
      </c>
      <c r="H13" s="6" t="n">
        <v>101</v>
      </c>
      <c r="I13" s="6" t="n">
        <v>777.92</v>
      </c>
      <c r="J13" s="6" t="n">
        <v>676.92</v>
      </c>
    </row>
    <row collapsed="false" customFormat="false" customHeight="false" hidden="false" ht="12.1" outlineLevel="0" r="14">
      <c r="A14" s="35" t="n">
        <v>47225</v>
      </c>
      <c r="B14" s="16" t="s">
        <v>203</v>
      </c>
      <c r="C14" s="16" t="s">
        <v>78</v>
      </c>
      <c r="D14" s="16" t="s">
        <v>80</v>
      </c>
      <c r="E14" s="6" t="n">
        <v>1000</v>
      </c>
      <c r="F14" s="7" t="n">
        <v>13</v>
      </c>
      <c r="G14" s="6" t="n">
        <v>62.33</v>
      </c>
      <c r="H14" s="6" t="n">
        <v>105</v>
      </c>
      <c r="I14" s="6" t="n">
        <v>810.29</v>
      </c>
      <c r="J14" s="6" t="n">
        <v>705.29</v>
      </c>
    </row>
    <row collapsed="false" customFormat="false" customHeight="false" hidden="false" ht="12.1" outlineLevel="0" r="15">
      <c r="A15" s="35" t="n">
        <v>47393</v>
      </c>
      <c r="B15" s="16" t="s">
        <v>203</v>
      </c>
      <c r="C15" s="16" t="s">
        <v>82</v>
      </c>
      <c r="D15" s="16" t="s">
        <v>83</v>
      </c>
      <c r="E15" s="6" t="n">
        <v>1000</v>
      </c>
      <c r="F15" s="7" t="n">
        <v>13</v>
      </c>
      <c r="G15" s="6" t="n">
        <v>59.84</v>
      </c>
      <c r="H15" s="6" t="n">
        <v>101</v>
      </c>
      <c r="I15" s="6" t="n">
        <v>777.92</v>
      </c>
      <c r="J15" s="6" t="n">
        <v>676.92</v>
      </c>
    </row>
    <row collapsed="false" customFormat="false" customHeight="false" hidden="false" ht="12.1" outlineLevel="0" r="16">
      <c r="A16" s="35" t="n">
        <v>47407</v>
      </c>
      <c r="B16" s="16" t="s">
        <v>203</v>
      </c>
      <c r="C16" s="16" t="s">
        <v>78</v>
      </c>
      <c r="D16" s="16" t="s">
        <v>80</v>
      </c>
      <c r="E16" s="6" t="n">
        <v>1000</v>
      </c>
      <c r="F16" s="7" t="n">
        <v>13</v>
      </c>
      <c r="G16" s="6" t="n">
        <v>62.33</v>
      </c>
      <c r="H16" s="6" t="n">
        <v>105</v>
      </c>
      <c r="I16" s="6" t="n">
        <v>810.29</v>
      </c>
      <c r="J16" s="6" t="n">
        <v>705.29</v>
      </c>
    </row>
    <row collapsed="false" customFormat="false" customHeight="false" hidden="false" ht="12.1" outlineLevel="0" r="17">
      <c r="A17" s="35" t="n">
        <v>47575</v>
      </c>
      <c r="B17" s="16" t="s">
        <v>203</v>
      </c>
      <c r="C17" s="16" t="s">
        <v>82</v>
      </c>
      <c r="D17" s="16" t="s">
        <v>83</v>
      </c>
      <c r="E17" s="6" t="n">
        <v>1000</v>
      </c>
      <c r="F17" s="7" t="n">
        <v>13</v>
      </c>
      <c r="G17" s="6" t="n">
        <v>59.84</v>
      </c>
      <c r="H17" s="6" t="n">
        <v>101</v>
      </c>
      <c r="I17" s="6" t="n">
        <v>777.92</v>
      </c>
      <c r="J17" s="6" t="n">
        <v>676.92</v>
      </c>
    </row>
    <row collapsed="false" customFormat="false" customHeight="false" hidden="false" ht="12.1" outlineLevel="0" r="18">
      <c r="A18" s="35" t="n">
        <v>47589</v>
      </c>
      <c r="B18" s="16" t="s">
        <v>203</v>
      </c>
      <c r="C18" s="16" t="s">
        <v>78</v>
      </c>
      <c r="D18" s="16" t="s">
        <v>80</v>
      </c>
      <c r="E18" s="6" t="n">
        <v>1000</v>
      </c>
      <c r="F18" s="7" t="n">
        <v>13</v>
      </c>
      <c r="G18" s="6" t="n">
        <v>62.33</v>
      </c>
      <c r="H18" s="6" t="n">
        <v>105</v>
      </c>
      <c r="I18" s="6" t="n">
        <v>810.29</v>
      </c>
      <c r="J18" s="6" t="n">
        <v>705.29</v>
      </c>
    </row>
    <row collapsed="false" customFormat="false" customHeight="false" hidden="false" ht="12.1" outlineLevel="0" r="19">
      <c r="A19" s="35" t="n">
        <v>47757</v>
      </c>
      <c r="B19" s="16" t="s">
        <v>203</v>
      </c>
      <c r="C19" s="16" t="s">
        <v>82</v>
      </c>
      <c r="D19" s="16" t="s">
        <v>83</v>
      </c>
      <c r="E19" s="6" t="n">
        <v>1000</v>
      </c>
      <c r="F19" s="7" t="n">
        <v>13</v>
      </c>
      <c r="G19" s="6" t="n">
        <v>59.84</v>
      </c>
      <c r="H19" s="6" t="n">
        <v>101</v>
      </c>
      <c r="I19" s="6" t="n">
        <v>777.92</v>
      </c>
      <c r="J19" s="6" t="n">
        <v>676.92</v>
      </c>
    </row>
    <row collapsed="false" customFormat="false" customHeight="false" hidden="false" ht="12.1" outlineLevel="0" r="20">
      <c r="A20" s="35" t="n">
        <v>47771</v>
      </c>
      <c r="B20" s="16" t="s">
        <v>203</v>
      </c>
      <c r="C20" s="16" t="s">
        <v>78</v>
      </c>
      <c r="D20" s="16" t="s">
        <v>80</v>
      </c>
      <c r="E20" s="6" t="n">
        <v>1000</v>
      </c>
      <c r="F20" s="7" t="n">
        <v>13</v>
      </c>
      <c r="G20" s="6" t="n">
        <v>62.33</v>
      </c>
      <c r="H20" s="6" t="n">
        <v>105</v>
      </c>
      <c r="I20" s="6" t="n">
        <v>810.29</v>
      </c>
      <c r="J20" s="6" t="n">
        <v>705.29</v>
      </c>
    </row>
    <row collapsed="false" customFormat="false" customHeight="false" hidden="false" ht="12.1" outlineLevel="0" r="21">
      <c r="A21" s="35" t="n">
        <v>47939</v>
      </c>
      <c r="B21" s="16" t="s">
        <v>203</v>
      </c>
      <c r="C21" s="16" t="s">
        <v>82</v>
      </c>
      <c r="D21" s="16" t="s">
        <v>83</v>
      </c>
      <c r="E21" s="6" t="n">
        <v>1000</v>
      </c>
      <c r="F21" s="7" t="n">
        <v>13</v>
      </c>
      <c r="G21" s="6" t="n">
        <v>59.84</v>
      </c>
      <c r="H21" s="6" t="n">
        <v>101</v>
      </c>
      <c r="I21" s="6" t="n">
        <v>777.92</v>
      </c>
      <c r="J21" s="6" t="n">
        <v>676.92</v>
      </c>
    </row>
    <row collapsed="false" customFormat="false" customHeight="false" hidden="false" ht="12.1" outlineLevel="0" r="22">
      <c r="A22" s="35" t="n">
        <v>47953</v>
      </c>
      <c r="B22" s="16" t="s">
        <v>203</v>
      </c>
      <c r="C22" s="16" t="s">
        <v>78</v>
      </c>
      <c r="D22" s="16" t="s">
        <v>80</v>
      </c>
      <c r="E22" s="6" t="n">
        <v>1000</v>
      </c>
      <c r="F22" s="7" t="n">
        <v>13</v>
      </c>
      <c r="G22" s="6" t="n">
        <v>62.33</v>
      </c>
      <c r="H22" s="6" t="n">
        <v>105</v>
      </c>
      <c r="I22" s="6" t="n">
        <v>810.29</v>
      </c>
      <c r="J22" s="6" t="n">
        <v>705.29</v>
      </c>
    </row>
    <row collapsed="false" customFormat="false" customHeight="false" hidden="false" ht="12.1" outlineLevel="0" r="23">
      <c r="A23" s="35" t="n">
        <v>48121</v>
      </c>
      <c r="B23" s="16" t="s">
        <v>203</v>
      </c>
      <c r="C23" s="16" t="s">
        <v>82</v>
      </c>
      <c r="D23" s="16" t="s">
        <v>83</v>
      </c>
      <c r="E23" s="6" t="n">
        <v>1000</v>
      </c>
      <c r="F23" s="7" t="n">
        <v>13</v>
      </c>
      <c r="G23" s="6" t="n">
        <v>59.84</v>
      </c>
      <c r="H23" s="6" t="n">
        <v>101</v>
      </c>
      <c r="I23" s="6" t="n">
        <v>777.92</v>
      </c>
      <c r="J23" s="6" t="n">
        <v>676.92</v>
      </c>
    </row>
    <row collapsed="false" customFormat="false" customHeight="false" hidden="false" ht="12.1" outlineLevel="0" r="24">
      <c r="A24" s="35" t="n">
        <v>48135</v>
      </c>
      <c r="B24" s="16" t="s">
        <v>203</v>
      </c>
      <c r="C24" s="16" t="s">
        <v>78</v>
      </c>
      <c r="D24" s="16" t="s">
        <v>80</v>
      </c>
      <c r="E24" s="6" t="n">
        <v>1000</v>
      </c>
      <c r="F24" s="7" t="n">
        <v>13</v>
      </c>
      <c r="G24" s="6" t="n">
        <v>62.33</v>
      </c>
      <c r="H24" s="6" t="n">
        <v>105</v>
      </c>
      <c r="I24" s="6" t="n">
        <v>810.29</v>
      </c>
      <c r="J24" s="6" t="n">
        <v>705.29</v>
      </c>
    </row>
    <row collapsed="false" customFormat="false" customHeight="false" hidden="false" ht="12.1" outlineLevel="0" r="25">
      <c r="A25" s="35" t="n">
        <v>48303</v>
      </c>
      <c r="B25" s="16" t="s">
        <v>203</v>
      </c>
      <c r="C25" s="16" t="s">
        <v>82</v>
      </c>
      <c r="D25" s="16" t="s">
        <v>83</v>
      </c>
      <c r="E25" s="6" t="n">
        <v>1000</v>
      </c>
      <c r="F25" s="7" t="n">
        <v>13</v>
      </c>
      <c r="G25" s="6" t="n">
        <v>59.84</v>
      </c>
      <c r="H25" s="6" t="n">
        <v>101</v>
      </c>
      <c r="I25" s="6" t="n">
        <v>777.92</v>
      </c>
      <c r="J25" s="6" t="n">
        <v>676.92</v>
      </c>
    </row>
    <row collapsed="false" customFormat="false" customHeight="false" hidden="false" ht="12.1" outlineLevel="0" r="26">
      <c r="A26" s="35" t="n">
        <v>48317</v>
      </c>
      <c r="B26" s="16" t="s">
        <v>203</v>
      </c>
      <c r="C26" s="16" t="s">
        <v>78</v>
      </c>
      <c r="D26" s="16" t="s">
        <v>80</v>
      </c>
      <c r="E26" s="6" t="n">
        <v>1000</v>
      </c>
      <c r="F26" s="7" t="n">
        <v>13</v>
      </c>
      <c r="G26" s="6" t="n">
        <v>62.33</v>
      </c>
      <c r="H26" s="6" t="n">
        <v>105</v>
      </c>
      <c r="I26" s="6" t="n">
        <v>810.29</v>
      </c>
      <c r="J26" s="6" t="n">
        <v>705.29</v>
      </c>
    </row>
    <row collapsed="false" customFormat="false" customHeight="false" hidden="false" ht="12.1" outlineLevel="0" r="27">
      <c r="A27" s="35" t="n">
        <v>48485</v>
      </c>
      <c r="B27" s="16" t="s">
        <v>203</v>
      </c>
      <c r="C27" s="16" t="s">
        <v>82</v>
      </c>
      <c r="D27" s="16" t="s">
        <v>83</v>
      </c>
      <c r="E27" s="6" t="n">
        <v>1000</v>
      </c>
      <c r="F27" s="7" t="n">
        <v>13</v>
      </c>
      <c r="G27" s="6" t="n">
        <v>59.84</v>
      </c>
      <c r="H27" s="6" t="n">
        <v>101</v>
      </c>
      <c r="I27" s="6" t="n">
        <v>777.92</v>
      </c>
      <c r="J27" s="6" t="n">
        <v>676.92</v>
      </c>
    </row>
    <row collapsed="false" customFormat="false" customHeight="false" hidden="false" ht="12.1" outlineLevel="0" r="28">
      <c r="A28" s="35" t="n">
        <v>48499</v>
      </c>
      <c r="B28" s="16" t="s">
        <v>203</v>
      </c>
      <c r="C28" s="16" t="s">
        <v>78</v>
      </c>
      <c r="D28" s="16" t="s">
        <v>80</v>
      </c>
      <c r="E28" s="6" t="n">
        <v>1000</v>
      </c>
      <c r="F28" s="7" t="n">
        <v>13</v>
      </c>
      <c r="G28" s="6" t="n">
        <v>62.33</v>
      </c>
      <c r="H28" s="6" t="n">
        <v>105</v>
      </c>
      <c r="I28" s="6" t="n">
        <v>810.29</v>
      </c>
      <c r="J28" s="6" t="n">
        <v>705.29</v>
      </c>
    </row>
    <row collapsed="false" customFormat="false" customHeight="false" hidden="false" ht="12.1" outlineLevel="0" r="29">
      <c r="A29" s="35" t="n">
        <v>48667</v>
      </c>
      <c r="B29" s="16" t="s">
        <v>203</v>
      </c>
      <c r="C29" s="16" t="s">
        <v>82</v>
      </c>
      <c r="D29" s="16" t="s">
        <v>83</v>
      </c>
      <c r="E29" s="6" t="n">
        <v>1000</v>
      </c>
      <c r="F29" s="7" t="n">
        <v>13</v>
      </c>
      <c r="G29" s="6" t="n">
        <v>59.84</v>
      </c>
      <c r="H29" s="6" t="n">
        <v>101</v>
      </c>
      <c r="I29" s="6" t="n">
        <v>777.92</v>
      </c>
      <c r="J29" s="6" t="n">
        <v>676.92</v>
      </c>
    </row>
    <row collapsed="false" customFormat="false" customHeight="false" hidden="false" ht="12.1" outlineLevel="0" r="30">
      <c r="A30" s="35" t="n">
        <v>48681</v>
      </c>
      <c r="B30" s="16" t="s">
        <v>203</v>
      </c>
      <c r="C30" s="16" t="s">
        <v>78</v>
      </c>
      <c r="D30" s="16" t="s">
        <v>80</v>
      </c>
      <c r="E30" s="6" t="n">
        <v>1000</v>
      </c>
      <c r="F30" s="7" t="n">
        <v>13</v>
      </c>
      <c r="G30" s="6" t="n">
        <v>62.33</v>
      </c>
      <c r="H30" s="6" t="n">
        <v>105</v>
      </c>
      <c r="I30" s="6" t="n">
        <v>810.29</v>
      </c>
      <c r="J30" s="6" t="n">
        <v>705.29</v>
      </c>
    </row>
    <row collapsed="false" customFormat="false" customHeight="false" hidden="false" ht="12.1" outlineLevel="0" r="31">
      <c r="A31" s="35" t="n">
        <v>48849</v>
      </c>
      <c r="B31" s="16" t="s">
        <v>203</v>
      </c>
      <c r="C31" s="16" t="s">
        <v>82</v>
      </c>
      <c r="D31" s="16" t="s">
        <v>83</v>
      </c>
      <c r="E31" s="6" t="n">
        <v>1000</v>
      </c>
      <c r="F31" s="7" t="n">
        <v>13</v>
      </c>
      <c r="G31" s="6" t="n">
        <v>59.84</v>
      </c>
      <c r="H31" s="6" t="n">
        <v>101</v>
      </c>
      <c r="I31" s="6" t="n">
        <v>777.92</v>
      </c>
      <c r="J31" s="6" t="n">
        <v>676.92</v>
      </c>
    </row>
    <row collapsed="false" customFormat="false" customHeight="false" hidden="false" ht="12.1" outlineLevel="0" r="32">
      <c r="A32" s="35" t="n">
        <v>48863</v>
      </c>
      <c r="B32" s="16" t="s">
        <v>203</v>
      </c>
      <c r="C32" s="16" t="s">
        <v>78</v>
      </c>
      <c r="D32" s="16" t="s">
        <v>80</v>
      </c>
      <c r="E32" s="6" t="n">
        <v>1000</v>
      </c>
      <c r="F32" s="7" t="n">
        <v>13</v>
      </c>
      <c r="G32" s="6" t="n">
        <v>62.33</v>
      </c>
      <c r="H32" s="6" t="n">
        <v>105</v>
      </c>
      <c r="I32" s="6" t="n">
        <v>810.29</v>
      </c>
      <c r="J32" s="6" t="n">
        <v>705.29</v>
      </c>
    </row>
    <row collapsed="false" customFormat="false" customHeight="false" hidden="false" ht="12.1" outlineLevel="0" r="33">
      <c r="A33" s="35" t="n">
        <v>49031</v>
      </c>
      <c r="B33" s="16" t="s">
        <v>203</v>
      </c>
      <c r="C33" s="16" t="s">
        <v>82</v>
      </c>
      <c r="D33" s="16" t="s">
        <v>83</v>
      </c>
      <c r="E33" s="6" t="n">
        <v>1000</v>
      </c>
      <c r="F33" s="7" t="n">
        <v>13</v>
      </c>
      <c r="G33" s="6" t="n">
        <v>59.84</v>
      </c>
      <c r="H33" s="6" t="n">
        <v>101</v>
      </c>
      <c r="I33" s="6" t="n">
        <v>777.92</v>
      </c>
      <c r="J33" s="6" t="n">
        <v>676.92</v>
      </c>
    </row>
    <row collapsed="false" customFormat="false" customHeight="false" hidden="false" ht="12.1" outlineLevel="0" r="34">
      <c r="A34" s="35" t="n">
        <v>49213</v>
      </c>
      <c r="B34" s="16" t="s">
        <v>203</v>
      </c>
      <c r="C34" s="16" t="s">
        <v>82</v>
      </c>
      <c r="D34" s="16" t="s">
        <v>83</v>
      </c>
      <c r="E34" s="6" t="n">
        <v>1000</v>
      </c>
      <c r="F34" s="7" t="n">
        <v>13</v>
      </c>
      <c r="G34" s="6" t="n">
        <v>59.84</v>
      </c>
      <c r="H34" s="6" t="n">
        <v>101</v>
      </c>
      <c r="I34" s="6" t="n">
        <v>777.92</v>
      </c>
      <c r="J34" s="6" t="n">
        <v>676.92</v>
      </c>
    </row>
    <row collapsed="false" customFormat="false" customHeight="false" hidden="false" ht="12.1" outlineLevel="0" r="35">
      <c r="A35" s="35" t="n">
        <v>49395</v>
      </c>
      <c r="B35" s="16" t="s">
        <v>203</v>
      </c>
      <c r="C35" s="16" t="s">
        <v>82</v>
      </c>
      <c r="D35" s="16" t="s">
        <v>83</v>
      </c>
      <c r="E35" s="6" t="n">
        <v>1000</v>
      </c>
      <c r="F35" s="7" t="n">
        <v>13</v>
      </c>
      <c r="G35" s="6" t="n">
        <v>59.84</v>
      </c>
      <c r="H35" s="6" t="n">
        <v>101</v>
      </c>
      <c r="I35" s="6" t="n">
        <v>777.92</v>
      </c>
      <c r="J35" s="6" t="n">
        <v>676.92</v>
      </c>
    </row>
    <row collapsed="false" customFormat="false" customHeight="false" hidden="false" ht="12.1" outlineLevel="0" r="36">
      <c r="A36" s="35" t="n">
        <v>49577</v>
      </c>
      <c r="B36" s="16" t="s">
        <v>203</v>
      </c>
      <c r="C36" s="16" t="s">
        <v>82</v>
      </c>
      <c r="D36" s="16" t="s">
        <v>83</v>
      </c>
      <c r="E36" s="6" t="n">
        <v>1000</v>
      </c>
      <c r="F36" s="7" t="n">
        <v>13</v>
      </c>
      <c r="G36" s="6" t="n">
        <v>59.84</v>
      </c>
      <c r="H36" s="6" t="n">
        <v>101</v>
      </c>
      <c r="I36" s="6" t="n">
        <v>777.92</v>
      </c>
      <c r="J36" s="6" t="n">
        <v>676.92</v>
      </c>
    </row>
  </sheetData>
  <autoFilter ref="A1:J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7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89</v>
      </c>
      <c r="B1" s="34" t="s">
        <v>193</v>
      </c>
      <c r="C1" s="34" t="s">
        <v>0</v>
      </c>
      <c r="D1" s="34" t="s">
        <v>2</v>
      </c>
      <c r="E1" s="34" t="s">
        <v>194</v>
      </c>
      <c r="F1" s="34" t="s">
        <v>205</v>
      </c>
      <c r="G1" s="34" t="s">
        <v>206</v>
      </c>
      <c r="H1" s="34" t="s">
        <v>93</v>
      </c>
      <c r="I1" s="34" t="s">
        <v>207</v>
      </c>
      <c r="J1" s="34" t="s">
        <v>208</v>
      </c>
      <c r="K1" s="34" t="s">
        <v>209</v>
      </c>
      <c r="L1" s="34" t="s">
        <v>210</v>
      </c>
      <c r="M1" s="34" t="s">
        <v>211</v>
      </c>
      <c r="N1" s="34" t="s">
        <v>212</v>
      </c>
      <c r="O1" s="34" t="s">
        <v>213</v>
      </c>
    </row>
    <row collapsed="false" customFormat="false" customHeight="false" hidden="false" ht="12.1" outlineLevel="0" r="2">
      <c r="A2" s="36" t="n">
        <v>46125</v>
      </c>
      <c r="B2" s="16" t="s">
        <v>203</v>
      </c>
      <c r="C2" s="16" t="s">
        <v>16</v>
      </c>
      <c r="D2" s="16" t="s">
        <v>18</v>
      </c>
      <c r="E2" s="17" t="n">
        <v>30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131</v>
      </c>
      <c r="J2" s="17" t="n">
        <v>26.573666666667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6" t="n">
        <v>46125</v>
      </c>
      <c r="B3" s="16" t="s">
        <v>203</v>
      </c>
      <c r="C3" s="16" t="s">
        <v>16</v>
      </c>
      <c r="D3" s="16" t="s">
        <v>18</v>
      </c>
      <c r="E3" s="17" t="n">
        <v>20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131</v>
      </c>
      <c r="J3" s="17" t="n">
        <v>26.4935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6" t="n">
        <v>46133</v>
      </c>
      <c r="B4" s="16" t="s">
        <v>203</v>
      </c>
      <c r="C4" s="16" t="s">
        <v>16</v>
      </c>
      <c r="D4" s="16" t="s">
        <v>18</v>
      </c>
      <c r="E4" s="17" t="n">
        <v>20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123</v>
      </c>
      <c r="J4" s="17" t="n">
        <v>26.814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6" t="n">
        <v>46139</v>
      </c>
      <c r="B5" s="16" t="s">
        <v>203</v>
      </c>
      <c r="C5" s="16" t="s">
        <v>16</v>
      </c>
      <c r="D5" s="16" t="s">
        <v>18</v>
      </c>
      <c r="E5" s="17" t="n">
        <v>30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117</v>
      </c>
      <c r="J5" s="17" t="n">
        <v>25.838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6" t="n">
        <v>46140</v>
      </c>
      <c r="B6" s="16" t="s">
        <v>203</v>
      </c>
      <c r="C6" s="16" t="s">
        <v>16</v>
      </c>
      <c r="D6" s="16" t="s">
        <v>18</v>
      </c>
      <c r="E6" s="17" t="n">
        <v>20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116</v>
      </c>
      <c r="J6" s="17" t="n">
        <v>25.583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6" t="n">
        <v>46146</v>
      </c>
      <c r="B7" s="16" t="s">
        <v>203</v>
      </c>
      <c r="C7" s="16" t="s">
        <v>16</v>
      </c>
      <c r="D7" s="16" t="s">
        <v>18</v>
      </c>
      <c r="E7" s="17" t="n">
        <v>30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110</v>
      </c>
      <c r="J7" s="17" t="n">
        <v>24.492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6" t="n">
        <v>46147</v>
      </c>
      <c r="B8" s="16" t="s">
        <v>203</v>
      </c>
      <c r="C8" s="16" t="s">
        <v>16</v>
      </c>
      <c r="D8" s="16" t="s">
        <v>18</v>
      </c>
      <c r="E8" s="17" t="n">
        <v>20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109</v>
      </c>
      <c r="J8" s="17" t="n">
        <v>24.502</v>
      </c>
      <c r="K8" s="6" t="s">
        <f>=Портфель!F2*Портфель!$Q$13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6" t="n">
        <v>46155</v>
      </c>
      <c r="B9" s="16" t="s">
        <v>203</v>
      </c>
      <c r="C9" s="16" t="s">
        <v>16</v>
      </c>
      <c r="D9" s="16" t="s">
        <v>18</v>
      </c>
      <c r="E9" s="17" t="n">
        <v>50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101</v>
      </c>
      <c r="J9" s="17" t="n">
        <v>26.2084</v>
      </c>
      <c r="K9" s="6" t="s">
        <f>=Портфель!F2*Портфель!$Q$13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6" t="n">
        <v>46179</v>
      </c>
      <c r="B10" s="16" t="s">
        <v>203</v>
      </c>
      <c r="C10" s="16" t="s">
        <v>16</v>
      </c>
      <c r="D10" s="16" t="s">
        <v>18</v>
      </c>
      <c r="E10" s="17" t="n">
        <v>10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77</v>
      </c>
      <c r="J10" s="17" t="n">
        <v>22.401</v>
      </c>
      <c r="K10" s="6" t="s">
        <f>=Портфель!F2*Портфель!$Q$13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6" t="n">
        <v>46181</v>
      </c>
      <c r="B11" s="16" t="s">
        <v>203</v>
      </c>
      <c r="C11" s="16" t="s">
        <v>16</v>
      </c>
      <c r="D11" s="16" t="s">
        <v>18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75</v>
      </c>
      <c r="J11" s="17" t="n">
        <v>21.835</v>
      </c>
      <c r="K11" s="6" t="s">
        <f>=Портфель!F2*Портфель!$Q$13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6" t="n">
        <v>46188</v>
      </c>
      <c r="B12" s="16" t="s">
        <v>203</v>
      </c>
      <c r="C12" s="16" t="s">
        <v>16</v>
      </c>
      <c r="D12" s="16" t="s">
        <v>18</v>
      </c>
      <c r="E12" s="17" t="n">
        <v>30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68</v>
      </c>
      <c r="J12" s="17" t="n">
        <v>21.495</v>
      </c>
      <c r="K12" s="6" t="s">
        <f>=Портфель!F2*Портфель!$Q$13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6" t="n">
        <v>46190</v>
      </c>
      <c r="B13" s="16" t="s">
        <v>203</v>
      </c>
      <c r="C13" s="16" t="s">
        <v>16</v>
      </c>
      <c r="D13" s="16" t="s">
        <v>18</v>
      </c>
      <c r="E13" s="17" t="n">
        <v>10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66</v>
      </c>
      <c r="J13" s="17" t="n">
        <v>21.21</v>
      </c>
      <c r="K13" s="6" t="s">
        <f>=Портфель!F2*Портфель!$Q$13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6" t="n">
        <v>46195</v>
      </c>
      <c r="B14" s="16" t="s">
        <v>203</v>
      </c>
      <c r="C14" s="16" t="s">
        <v>16</v>
      </c>
      <c r="D14" s="16" t="s">
        <v>18</v>
      </c>
      <c r="E14" s="17" t="n">
        <v>20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61</v>
      </c>
      <c r="J14" s="17" t="n">
        <v>20.239</v>
      </c>
      <c r="K14" s="6" t="s">
        <f>=Портфель!F2*Портфель!$Q$13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6" t="n">
        <v>46202</v>
      </c>
      <c r="B15" s="16" t="s">
        <v>203</v>
      </c>
      <c r="C15" s="16" t="s">
        <v>16</v>
      </c>
      <c r="D15" s="16" t="s">
        <v>18</v>
      </c>
      <c r="E15" s="17" t="n">
        <v>30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54</v>
      </c>
      <c r="J15" s="17" t="n">
        <v>18.072666666667</v>
      </c>
      <c r="K15" s="6" t="s">
        <f>=Портфель!F2*Портфель!$Q$13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6" t="n">
        <v>46209</v>
      </c>
      <c r="B16" s="16" t="s">
        <v>203</v>
      </c>
      <c r="C16" s="16" t="s">
        <v>16</v>
      </c>
      <c r="D16" s="16" t="s">
        <v>18</v>
      </c>
      <c r="E16" s="17" t="n">
        <v>10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47</v>
      </c>
      <c r="J16" s="17" t="n">
        <v>17.437</v>
      </c>
      <c r="K16" s="6" t="s">
        <f>=Портфель!F2*Портфель!$Q$13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6" t="n">
        <v>46223</v>
      </c>
      <c r="B17" s="16" t="s">
        <v>203</v>
      </c>
      <c r="C17" s="16" t="s">
        <v>16</v>
      </c>
      <c r="D17" s="16" t="s">
        <v>18</v>
      </c>
      <c r="E17" s="17" t="n">
        <v>20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33</v>
      </c>
      <c r="J17" s="17" t="n">
        <v>16.4865</v>
      </c>
      <c r="K17" s="6" t="s">
        <f>=Портфель!F2*Портфель!$Q$13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6" t="n">
        <v>46155</v>
      </c>
      <c r="B18" s="16" t="s">
        <v>203</v>
      </c>
      <c r="C18" s="16" t="s">
        <v>21</v>
      </c>
      <c r="D18" s="16" t="s">
        <v>22</v>
      </c>
      <c r="E18" s="17" t="n">
        <v>10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101</v>
      </c>
      <c r="J18" s="17" t="n">
        <v>132.813</v>
      </c>
      <c r="K18" s="6" t="s">
        <f>=Портфель!F3*Портфель!$Q$13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6" t="n">
        <v>46160</v>
      </c>
      <c r="B19" s="16" t="s">
        <v>203</v>
      </c>
      <c r="C19" s="16" t="s">
        <v>21</v>
      </c>
      <c r="D19" s="16" t="s">
        <v>22</v>
      </c>
      <c r="E19" s="17" t="n">
        <v>10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96</v>
      </c>
      <c r="J19" s="17" t="n">
        <v>129.17</v>
      </c>
      <c r="K19" s="6" t="s">
        <f>=Портфель!F3*Портфель!$Q$13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6" t="n">
        <v>46181</v>
      </c>
      <c r="B20" s="16" t="s">
        <v>203</v>
      </c>
      <c r="C20" s="16" t="s">
        <v>21</v>
      </c>
      <c r="D20" s="16" t="s">
        <v>22</v>
      </c>
      <c r="E20" s="17" t="n">
        <v>10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75</v>
      </c>
      <c r="J20" s="17" t="n">
        <v>129.551</v>
      </c>
      <c r="K20" s="6" t="s">
        <f>=Портфель!F3*Портфель!$Q$13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6" t="n">
        <v>46211</v>
      </c>
      <c r="B21" s="16" t="s">
        <v>203</v>
      </c>
      <c r="C21" s="16" t="s">
        <v>21</v>
      </c>
      <c r="D21" s="16" t="s">
        <v>22</v>
      </c>
      <c r="E21" s="17" t="n">
        <v>10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45</v>
      </c>
      <c r="J21" s="17" t="n">
        <v>110.257</v>
      </c>
      <c r="K21" s="6" t="s">
        <f>=Портфель!F3*Портфель!$Q$13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6" t="n">
        <v>46223</v>
      </c>
      <c r="B22" s="16" t="s">
        <v>203</v>
      </c>
      <c r="C22" s="16" t="s">
        <v>21</v>
      </c>
      <c r="D22" s="16" t="s">
        <v>22</v>
      </c>
      <c r="E22" s="17" t="n">
        <v>10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33</v>
      </c>
      <c r="J22" s="17" t="n">
        <v>103.993</v>
      </c>
      <c r="K22" s="6" t="s">
        <f>=Портфель!F3*Портфель!$Q$13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6" t="n">
        <v>46251</v>
      </c>
      <c r="B23" s="16" t="s">
        <v>203</v>
      </c>
      <c r="C23" s="16" t="s">
        <v>21</v>
      </c>
      <c r="D23" s="16" t="s">
        <v>22</v>
      </c>
      <c r="E23" s="17" t="n">
        <v>10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5</v>
      </c>
      <c r="J23" s="17" t="n">
        <v>116.021</v>
      </c>
      <c r="K23" s="6" t="s">
        <f>=Портфель!F3*Портфель!$Q$13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6" t="n">
        <v>46139</v>
      </c>
      <c r="B24" s="16" t="s">
        <v>203</v>
      </c>
      <c r="C24" s="16" t="s">
        <v>24</v>
      </c>
      <c r="D24" s="16" t="s">
        <v>25</v>
      </c>
      <c r="E24" s="17" t="n">
        <v>100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117</v>
      </c>
      <c r="J24" s="17" t="n">
        <v>11.8903</v>
      </c>
      <c r="K24" s="6" t="s">
        <f>=Портфель!F4*Портфель!$Q$13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6" t="n">
        <v>46146</v>
      </c>
      <c r="B25" s="16" t="s">
        <v>203</v>
      </c>
      <c r="C25" s="16" t="s">
        <v>24</v>
      </c>
      <c r="D25" s="16" t="s">
        <v>25</v>
      </c>
      <c r="E25" s="17" t="n">
        <v>100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110</v>
      </c>
      <c r="J25" s="17" t="n">
        <v>11.1228</v>
      </c>
      <c r="K25" s="6" t="s">
        <f>=Портфель!F4*Портфель!$Q$13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6" t="n">
        <v>46155</v>
      </c>
      <c r="B26" s="16" t="s">
        <v>203</v>
      </c>
      <c r="C26" s="16" t="s">
        <v>24</v>
      </c>
      <c r="D26" s="16" t="s">
        <v>25</v>
      </c>
      <c r="E26" s="17" t="n">
        <v>100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101</v>
      </c>
      <c r="J26" s="17" t="n">
        <v>11.2339</v>
      </c>
      <c r="K26" s="6" t="s">
        <f>=Портфель!F4*Портфель!$Q$13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6" t="n">
        <v>46155</v>
      </c>
      <c r="B27" s="16" t="s">
        <v>203</v>
      </c>
      <c r="C27" s="16" t="s">
        <v>24</v>
      </c>
      <c r="D27" s="16" t="s">
        <v>25</v>
      </c>
      <c r="E27" s="17" t="n">
        <v>100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101</v>
      </c>
      <c r="J27" s="17" t="n">
        <v>11.2509</v>
      </c>
      <c r="K27" s="6" t="s">
        <f>=Портфель!F4*Портфель!$Q$13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6" t="n">
        <v>46160</v>
      </c>
      <c r="B28" s="16" t="s">
        <v>203</v>
      </c>
      <c r="C28" s="16" t="s">
        <v>24</v>
      </c>
      <c r="D28" s="16" t="s">
        <v>25</v>
      </c>
      <c r="E28" s="17" t="n">
        <v>100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96</v>
      </c>
      <c r="J28" s="17" t="n">
        <v>11.6542</v>
      </c>
      <c r="K28" s="6" t="s">
        <f>=Портфель!F4*Портфель!$Q$13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6" t="n">
        <v>46218</v>
      </c>
      <c r="B29" s="16" t="s">
        <v>203</v>
      </c>
      <c r="C29" s="16" t="s">
        <v>24</v>
      </c>
      <c r="D29" s="16" t="s">
        <v>25</v>
      </c>
      <c r="E29" s="17" t="n">
        <v>100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38</v>
      </c>
      <c r="J29" s="17" t="n">
        <v>8.9633</v>
      </c>
      <c r="K29" s="6" t="s">
        <f>=Портфель!F4*Портфель!$Q$13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6" t="n">
        <v>46223</v>
      </c>
      <c r="B30" s="16" t="s">
        <v>203</v>
      </c>
      <c r="C30" s="16" t="s">
        <v>24</v>
      </c>
      <c r="D30" s="16" t="s">
        <v>25</v>
      </c>
      <c r="E30" s="17" t="n">
        <v>100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33</v>
      </c>
      <c r="J30" s="17" t="n">
        <v>7.7434</v>
      </c>
      <c r="K30" s="6" t="s">
        <f>=Портфель!F4*Портфель!$Q$13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6" t="n">
        <v>46238</v>
      </c>
      <c r="B31" s="16" t="s">
        <v>203</v>
      </c>
      <c r="C31" s="16" t="s">
        <v>24</v>
      </c>
      <c r="D31" s="16" t="s">
        <v>25</v>
      </c>
      <c r="E31" s="17" t="n">
        <v>100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18</v>
      </c>
      <c r="J31" s="17" t="n">
        <v>9.0653</v>
      </c>
      <c r="K31" s="6" t="s">
        <f>=Портфель!F4*Портфель!$Q$13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6" t="n">
        <v>46209</v>
      </c>
      <c r="B32" s="16" t="s">
        <v>203</v>
      </c>
      <c r="C32" s="16" t="s">
        <v>27</v>
      </c>
      <c r="D32" s="16" t="s">
        <v>28</v>
      </c>
      <c r="E32" s="17" t="n">
        <v>1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47</v>
      </c>
      <c r="J32" s="17" t="n">
        <v>1243.87</v>
      </c>
      <c r="K32" s="6" t="s">
        <f>=Портфель!F5*Портфель!$Q$13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6" t="n">
        <v>46216</v>
      </c>
      <c r="B33" s="16" t="s">
        <v>203</v>
      </c>
      <c r="C33" s="16" t="s">
        <v>27</v>
      </c>
      <c r="D33" s="16" t="s">
        <v>28</v>
      </c>
      <c r="E33" s="17" t="n">
        <v>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40</v>
      </c>
      <c r="J33" s="17" t="n">
        <v>1254.88</v>
      </c>
      <c r="K33" s="6" t="s">
        <f>=Портфель!F5*Портфель!$Q$13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36" t="n">
        <v>46223</v>
      </c>
      <c r="B34" s="16" t="s">
        <v>203</v>
      </c>
      <c r="C34" s="16" t="s">
        <v>27</v>
      </c>
      <c r="D34" s="16" t="s">
        <v>28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33</v>
      </c>
      <c r="J34" s="17" t="n">
        <v>1025.52</v>
      </c>
      <c r="K34" s="6" t="s">
        <f>=Портфель!F5*Портфель!$Q$13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36" t="n">
        <v>46225</v>
      </c>
      <c r="B35" s="16" t="s">
        <v>203</v>
      </c>
      <c r="C35" s="16" t="s">
        <v>27</v>
      </c>
      <c r="D35" s="16" t="s">
        <v>28</v>
      </c>
      <c r="E35" s="17" t="n">
        <v>1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31</v>
      </c>
      <c r="J35" s="17" t="n">
        <v>1044.93</v>
      </c>
      <c r="K35" s="6" t="s">
        <f>=Портфель!F5*Портфель!$Q$13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36" t="n">
        <v>46246</v>
      </c>
      <c r="B36" s="16" t="s">
        <v>203</v>
      </c>
      <c r="C36" s="16" t="s">
        <v>27</v>
      </c>
      <c r="D36" s="16" t="s">
        <v>28</v>
      </c>
      <c r="E36" s="17" t="n">
        <v>1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10</v>
      </c>
      <c r="J36" s="17" t="n">
        <v>1076.35</v>
      </c>
      <c r="K36" s="6" t="s">
        <f>=Портфель!F5*Портфель!$Q$13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36" t="n">
        <v>46251</v>
      </c>
      <c r="B37" s="16" t="s">
        <v>203</v>
      </c>
      <c r="C37" s="16" t="s">
        <v>27</v>
      </c>
      <c r="D37" s="16" t="s">
        <v>28</v>
      </c>
      <c r="E37" s="17" t="n">
        <v>1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5</v>
      </c>
      <c r="J37" s="17" t="n">
        <v>1006.5</v>
      </c>
      <c r="K37" s="6" t="s">
        <f>=Портфель!F5*Портфель!$Q$13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36" t="n">
        <v>46146</v>
      </c>
      <c r="B38" s="16" t="s">
        <v>203</v>
      </c>
      <c r="C38" s="16" t="s">
        <v>30</v>
      </c>
      <c r="D38" s="16" t="s">
        <v>31</v>
      </c>
      <c r="E38" s="17" t="n">
        <v>10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110</v>
      </c>
      <c r="J38" s="17" t="n">
        <v>85.4</v>
      </c>
      <c r="K38" s="6" t="s">
        <f>=Портфель!F6*Портфель!$Q$13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36" t="n">
        <v>46167</v>
      </c>
      <c r="B39" s="16" t="s">
        <v>203</v>
      </c>
      <c r="C39" s="16" t="s">
        <v>30</v>
      </c>
      <c r="D39" s="16" t="s">
        <v>31</v>
      </c>
      <c r="E39" s="17" t="n">
        <v>10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89</v>
      </c>
      <c r="J39" s="17" t="n">
        <v>82.418</v>
      </c>
      <c r="K39" s="6" t="s">
        <f>=Портфель!F6*Портфель!$Q$13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36" t="n">
        <v>46188</v>
      </c>
      <c r="B40" s="16" t="s">
        <v>203</v>
      </c>
      <c r="C40" s="16" t="s">
        <v>30</v>
      </c>
      <c r="D40" s="16" t="s">
        <v>31</v>
      </c>
      <c r="E40" s="17" t="n">
        <v>10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68</v>
      </c>
      <c r="J40" s="17" t="n">
        <v>73.071</v>
      </c>
      <c r="K40" s="6" t="s">
        <f>=Портфель!F6*Портфель!$Q$13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36" t="n">
        <v>46191</v>
      </c>
      <c r="B41" s="16" t="s">
        <v>203</v>
      </c>
      <c r="C41" s="16" t="s">
        <v>30</v>
      </c>
      <c r="D41" s="16" t="s">
        <v>31</v>
      </c>
      <c r="E41" s="17" t="n">
        <v>10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66</v>
      </c>
      <c r="J41" s="17" t="n">
        <v>71.75</v>
      </c>
      <c r="K41" s="6" t="s">
        <f>=Портфель!F6*Портфель!$Q$13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36" t="n">
        <v>46195</v>
      </c>
      <c r="B42" s="16" t="s">
        <v>203</v>
      </c>
      <c r="C42" s="16" t="s">
        <v>30</v>
      </c>
      <c r="D42" s="16" t="s">
        <v>31</v>
      </c>
      <c r="E42" s="17" t="n">
        <v>10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61</v>
      </c>
      <c r="J42" s="17" t="n">
        <v>66.547</v>
      </c>
      <c r="K42" s="6" t="s">
        <f>=Портфель!F6*Портфель!$Q$13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36" t="n">
        <v>46202</v>
      </c>
      <c r="B43" s="16" t="s">
        <v>203</v>
      </c>
      <c r="C43" s="16" t="s">
        <v>30</v>
      </c>
      <c r="D43" s="16" t="s">
        <v>31</v>
      </c>
      <c r="E43" s="17" t="n">
        <v>10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54</v>
      </c>
      <c r="J43" s="17" t="n">
        <v>60.702</v>
      </c>
      <c r="K43" s="6" t="s">
        <f>=Портфель!F6*Портфель!$Q$13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36" t="n">
        <v>46230</v>
      </c>
      <c r="B44" s="16" t="s">
        <v>203</v>
      </c>
      <c r="C44" s="16" t="s">
        <v>30</v>
      </c>
      <c r="D44" s="16" t="s">
        <v>31</v>
      </c>
      <c r="E44" s="17" t="n">
        <v>10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26</v>
      </c>
      <c r="J44" s="17" t="n">
        <v>68.328</v>
      </c>
      <c r="K44" s="6" t="s">
        <f>=Портфель!F6*Портфель!$Q$13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36" t="n">
        <v>46238</v>
      </c>
      <c r="B45" s="16" t="s">
        <v>203</v>
      </c>
      <c r="C45" s="16" t="s">
        <v>30</v>
      </c>
      <c r="D45" s="16" t="s">
        <v>31</v>
      </c>
      <c r="E45" s="17" t="n">
        <v>10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18</v>
      </c>
      <c r="J45" s="17" t="n">
        <v>73.231</v>
      </c>
      <c r="K45" s="6" t="s">
        <f>=Портфель!F6*Портфель!$Q$13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36" t="n">
        <v>46167</v>
      </c>
      <c r="B46" s="16" t="s">
        <v>203</v>
      </c>
      <c r="C46" s="16" t="s">
        <v>33</v>
      </c>
      <c r="D46" s="16" t="s">
        <v>34</v>
      </c>
      <c r="E46" s="17" t="n">
        <v>1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89</v>
      </c>
      <c r="J46" s="17" t="n">
        <v>86.92</v>
      </c>
      <c r="K46" s="6" t="s">
        <f>=Портфель!F7*Портфель!$Q$13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36" t="n">
        <v>46179</v>
      </c>
      <c r="B47" s="16" t="s">
        <v>203</v>
      </c>
      <c r="C47" s="16" t="s">
        <v>33</v>
      </c>
      <c r="D47" s="16" t="s">
        <v>34</v>
      </c>
      <c r="E47" s="17" t="n">
        <v>3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77</v>
      </c>
      <c r="J47" s="17" t="n">
        <v>76.07</v>
      </c>
      <c r="K47" s="6" t="s">
        <f>=Портфель!F7*Портфель!$Q$13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36" t="n">
        <v>46179</v>
      </c>
      <c r="B48" s="16" t="s">
        <v>203</v>
      </c>
      <c r="C48" s="16" t="s">
        <v>33</v>
      </c>
      <c r="D48" s="16" t="s">
        <v>34</v>
      </c>
      <c r="E48" s="17" t="n">
        <v>4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77</v>
      </c>
      <c r="J48" s="17" t="n">
        <v>76.0675</v>
      </c>
      <c r="K48" s="6" t="s">
        <f>=Портфель!F7*Портфель!$Q$13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36" t="n">
        <v>46179</v>
      </c>
      <c r="B49" s="16" t="s">
        <v>203</v>
      </c>
      <c r="C49" s="16" t="s">
        <v>33</v>
      </c>
      <c r="D49" s="16" t="s">
        <v>34</v>
      </c>
      <c r="E49" s="17" t="n">
        <v>3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77</v>
      </c>
      <c r="J49" s="17" t="n">
        <v>76.07</v>
      </c>
      <c r="K49" s="6" t="s">
        <f>=Портфель!F7*Портфель!$Q$13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36" t="n">
        <v>46183</v>
      </c>
      <c r="B50" s="16" t="s">
        <v>203</v>
      </c>
      <c r="C50" s="16" t="s">
        <v>33</v>
      </c>
      <c r="D50" s="16" t="s">
        <v>34</v>
      </c>
      <c r="E50" s="17" t="n">
        <v>1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73</v>
      </c>
      <c r="J50" s="17" t="n">
        <v>74.29</v>
      </c>
      <c r="K50" s="6" t="s">
        <f>=Портфель!F7*Портфель!$Q$13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36" t="n">
        <v>46190</v>
      </c>
      <c r="B51" s="16" t="s">
        <v>203</v>
      </c>
      <c r="C51" s="16" t="s">
        <v>33</v>
      </c>
      <c r="D51" s="16" t="s">
        <v>34</v>
      </c>
      <c r="E51" s="17" t="n">
        <v>2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66</v>
      </c>
      <c r="J51" s="17" t="n">
        <v>78.13</v>
      </c>
      <c r="K51" s="6" t="s">
        <f>=Портфель!F7*Портфель!$Q$13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36" t="n">
        <v>46195</v>
      </c>
      <c r="B52" s="16" t="s">
        <v>203</v>
      </c>
      <c r="C52" s="16" t="s">
        <v>33</v>
      </c>
      <c r="D52" s="16" t="s">
        <v>34</v>
      </c>
      <c r="E52" s="17" t="n">
        <v>2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61</v>
      </c>
      <c r="J52" s="17" t="n">
        <v>72.795</v>
      </c>
      <c r="K52" s="6" t="s">
        <f>=Портфель!F7*Портфель!$Q$13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36" t="n">
        <v>46195</v>
      </c>
      <c r="B53" s="16" t="s">
        <v>203</v>
      </c>
      <c r="C53" s="16" t="s">
        <v>33</v>
      </c>
      <c r="D53" s="16" t="s">
        <v>34</v>
      </c>
      <c r="E53" s="17" t="n">
        <v>1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61</v>
      </c>
      <c r="J53" s="17" t="n">
        <v>72.8</v>
      </c>
      <c r="K53" s="6" t="s">
        <f>=Портфель!F7*Портфель!$Q$13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36" t="n">
        <v>46195</v>
      </c>
      <c r="B54" s="16" t="s">
        <v>203</v>
      </c>
      <c r="C54" s="16" t="s">
        <v>33</v>
      </c>
      <c r="D54" s="16" t="s">
        <v>34</v>
      </c>
      <c r="E54" s="17" t="n">
        <v>2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61</v>
      </c>
      <c r="J54" s="17" t="n">
        <v>72.795</v>
      </c>
      <c r="K54" s="6" t="s">
        <f>=Портфель!F7*Портфель!$Q$13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36" t="n">
        <v>46198</v>
      </c>
      <c r="B55" s="16" t="s">
        <v>203</v>
      </c>
      <c r="C55" s="16" t="s">
        <v>33</v>
      </c>
      <c r="D55" s="16" t="s">
        <v>34</v>
      </c>
      <c r="E55" s="17" t="n">
        <v>1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58</v>
      </c>
      <c r="J55" s="17" t="n">
        <v>71.13</v>
      </c>
      <c r="K55" s="6" t="s">
        <f>=Портфель!F7*Портфель!$Q$13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36" t="n">
        <v>46202</v>
      </c>
      <c r="B56" s="16" t="s">
        <v>203</v>
      </c>
      <c r="C56" s="16" t="s">
        <v>33</v>
      </c>
      <c r="D56" s="16" t="s">
        <v>34</v>
      </c>
      <c r="E56" s="17" t="n">
        <v>4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54</v>
      </c>
      <c r="J56" s="17" t="n">
        <v>72.645</v>
      </c>
      <c r="K56" s="6" t="s">
        <f>=Портфель!F7*Портфель!$Q$13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36" t="n">
        <v>46209</v>
      </c>
      <c r="B57" s="16" t="s">
        <v>203</v>
      </c>
      <c r="C57" s="16" t="s">
        <v>33</v>
      </c>
      <c r="D57" s="16" t="s">
        <v>34</v>
      </c>
      <c r="E57" s="17" t="n">
        <v>48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47</v>
      </c>
      <c r="J57" s="17" t="n">
        <v>63.739583333333</v>
      </c>
      <c r="K57" s="6" t="s">
        <f>=Портфель!F7*Портфель!$Q$13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36" t="n">
        <v>46211</v>
      </c>
      <c r="B58" s="16" t="s">
        <v>203</v>
      </c>
      <c r="C58" s="16" t="s">
        <v>33</v>
      </c>
      <c r="D58" s="16" t="s">
        <v>34</v>
      </c>
      <c r="E58" s="17" t="n">
        <v>2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45</v>
      </c>
      <c r="J58" s="17" t="n">
        <v>64.65</v>
      </c>
      <c r="K58" s="6" t="s">
        <f>=Портфель!F7*Портфель!$Q$13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36" t="n">
        <v>46216</v>
      </c>
      <c r="B59" s="16" t="s">
        <v>203</v>
      </c>
      <c r="C59" s="16" t="s">
        <v>33</v>
      </c>
      <c r="D59" s="16" t="s">
        <v>34</v>
      </c>
      <c r="E59" s="17" t="n">
        <v>1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40</v>
      </c>
      <c r="J59" s="17" t="n">
        <v>65.5</v>
      </c>
      <c r="K59" s="6" t="s">
        <f>=Портфель!F7*Портфель!$Q$13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36" t="n">
        <v>46218</v>
      </c>
      <c r="B60" s="16" t="s">
        <v>203</v>
      </c>
      <c r="C60" s="16" t="s">
        <v>33</v>
      </c>
      <c r="D60" s="16" t="s">
        <v>34</v>
      </c>
      <c r="E60" s="17" t="n">
        <v>7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38</v>
      </c>
      <c r="J60" s="17" t="n">
        <v>61.798571428571</v>
      </c>
      <c r="K60" s="6" t="s">
        <f>=Портфель!F7*Портфель!$Q$13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36" t="n">
        <v>46219</v>
      </c>
      <c r="B61" s="16" t="s">
        <v>203</v>
      </c>
      <c r="C61" s="16" t="s">
        <v>33</v>
      </c>
      <c r="D61" s="16" t="s">
        <v>34</v>
      </c>
      <c r="E61" s="17" t="n">
        <v>2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37</v>
      </c>
      <c r="J61" s="17" t="n">
        <v>60.14</v>
      </c>
      <c r="K61" s="6" t="s">
        <f>=Портфель!F7*Портфель!$Q$13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36" t="n">
        <v>46223</v>
      </c>
      <c r="B62" s="16" t="s">
        <v>203</v>
      </c>
      <c r="C62" s="16" t="s">
        <v>33</v>
      </c>
      <c r="D62" s="16" t="s">
        <v>34</v>
      </c>
      <c r="E62" s="17" t="n">
        <v>14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33</v>
      </c>
      <c r="J62" s="17" t="n">
        <v>53.812857142857</v>
      </c>
      <c r="K62" s="6" t="s">
        <f>=Портфель!F7*Портфель!$Q$13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36" t="n">
        <v>46225</v>
      </c>
      <c r="B63" s="16" t="s">
        <v>203</v>
      </c>
      <c r="C63" s="16" t="s">
        <v>33</v>
      </c>
      <c r="D63" s="16" t="s">
        <v>34</v>
      </c>
      <c r="E63" s="17" t="n">
        <v>1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31</v>
      </c>
      <c r="J63" s="17" t="n">
        <v>58.05</v>
      </c>
      <c r="K63" s="6" t="s">
        <f>=Портфель!F7*Портфель!$Q$13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36" t="n">
        <v>46230</v>
      </c>
      <c r="B64" s="16" t="s">
        <v>203</v>
      </c>
      <c r="C64" s="16" t="s">
        <v>33</v>
      </c>
      <c r="D64" s="16" t="s">
        <v>34</v>
      </c>
      <c r="E64" s="17" t="n">
        <v>3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26</v>
      </c>
      <c r="J64" s="17" t="n">
        <v>58.65</v>
      </c>
      <c r="K64" s="6" t="s">
        <f>=Портфель!F7*Портфель!$Q$13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36" t="n">
        <v>46233</v>
      </c>
      <c r="B65" s="16" t="s">
        <v>203</v>
      </c>
      <c r="C65" s="16" t="s">
        <v>33</v>
      </c>
      <c r="D65" s="16" t="s">
        <v>34</v>
      </c>
      <c r="E65" s="17" t="n">
        <v>1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23</v>
      </c>
      <c r="J65" s="17" t="n">
        <v>57.04</v>
      </c>
      <c r="K65" s="6" t="s">
        <f>=Портфель!F7*Портфель!$Q$13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36" t="n">
        <v>46240</v>
      </c>
      <c r="B66" s="16" t="s">
        <v>203</v>
      </c>
      <c r="C66" s="16" t="s">
        <v>33</v>
      </c>
      <c r="D66" s="16" t="s">
        <v>34</v>
      </c>
      <c r="E66" s="17" t="n">
        <v>1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16</v>
      </c>
      <c r="J66" s="17" t="n">
        <v>55.99</v>
      </c>
      <c r="K66" s="6" t="s">
        <f>=Портфель!F7*Портфель!$Q$13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36" t="n">
        <v>46246</v>
      </c>
      <c r="B67" s="16" t="s">
        <v>203</v>
      </c>
      <c r="C67" s="16" t="s">
        <v>33</v>
      </c>
      <c r="D67" s="16" t="s">
        <v>34</v>
      </c>
      <c r="E67" s="17" t="n">
        <v>2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10</v>
      </c>
      <c r="J67" s="17" t="n">
        <v>57.015</v>
      </c>
      <c r="K67" s="6" t="s">
        <f>=Портфель!F7*Портфель!$Q$13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36" t="n">
        <v>46251</v>
      </c>
      <c r="B68" s="16" t="s">
        <v>203</v>
      </c>
      <c r="C68" s="16" t="s">
        <v>33</v>
      </c>
      <c r="D68" s="16" t="s">
        <v>34</v>
      </c>
      <c r="E68" s="17" t="n">
        <v>2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5</v>
      </c>
      <c r="J68" s="17" t="n">
        <v>52.75</v>
      </c>
      <c r="K68" s="6" t="s">
        <f>=Портфель!F7*Портфель!$Q$13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36" t="n">
        <v>46209</v>
      </c>
      <c r="B69" s="16" t="s">
        <v>203</v>
      </c>
      <c r="C69" s="16" t="s">
        <v>36</v>
      </c>
      <c r="D69" s="16" t="s">
        <v>37</v>
      </c>
      <c r="E69" s="17" t="n">
        <v>1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47</v>
      </c>
      <c r="J69" s="17" t="n">
        <v>922.25</v>
      </c>
      <c r="K69" s="6" t="s">
        <f>=Портфель!F8*Портфель!$Q$13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36" t="n">
        <v>46216</v>
      </c>
      <c r="B70" s="16" t="s">
        <v>203</v>
      </c>
      <c r="C70" s="16" t="s">
        <v>36</v>
      </c>
      <c r="D70" s="16" t="s">
        <v>37</v>
      </c>
      <c r="E70" s="17" t="n">
        <v>1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40</v>
      </c>
      <c r="J70" s="17" t="n">
        <v>952.87</v>
      </c>
      <c r="K70" s="6" t="s">
        <f>=Портфель!F8*Портфель!$Q$13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36" t="n">
        <v>46230</v>
      </c>
      <c r="B71" s="16" t="s">
        <v>203</v>
      </c>
      <c r="C71" s="16" t="s">
        <v>36</v>
      </c>
      <c r="D71" s="16" t="s">
        <v>37</v>
      </c>
      <c r="E71" s="17" t="n">
        <v>1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26</v>
      </c>
      <c r="J71" s="17" t="n">
        <v>990.69</v>
      </c>
      <c r="K71" s="6" t="s">
        <f>=Портфель!F8*Портфель!$Q$13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36" t="n">
        <v>46238</v>
      </c>
      <c r="B72" s="16" t="s">
        <v>203</v>
      </c>
      <c r="C72" s="16" t="s">
        <v>36</v>
      </c>
      <c r="D72" s="16" t="s">
        <v>37</v>
      </c>
      <c r="E72" s="17" t="n">
        <v>1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18</v>
      </c>
      <c r="J72" s="17" t="n">
        <v>1017.71</v>
      </c>
      <c r="K72" s="6" t="s">
        <f>=Портфель!F8*Портфель!$Q$13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36" t="n">
        <v>46246</v>
      </c>
      <c r="B73" s="16" t="s">
        <v>203</v>
      </c>
      <c r="C73" s="16" t="s">
        <v>36</v>
      </c>
      <c r="D73" s="16" t="s">
        <v>37</v>
      </c>
      <c r="E73" s="17" t="n">
        <v>1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10</v>
      </c>
      <c r="J73" s="17" t="n">
        <v>1023.82</v>
      </c>
      <c r="K73" s="6" t="s">
        <f>=Портфель!F8*Портфель!$Q$13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36" t="n">
        <v>46251</v>
      </c>
      <c r="B74" s="16" t="s">
        <v>203</v>
      </c>
      <c r="C74" s="16" t="s">
        <v>36</v>
      </c>
      <c r="D74" s="16" t="s">
        <v>37</v>
      </c>
      <c r="E74" s="17" t="n">
        <v>1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5</v>
      </c>
      <c r="J74" s="17" t="n">
        <v>913.44</v>
      </c>
      <c r="K74" s="6" t="s">
        <f>=Портфель!F8*Портфель!$Q$13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36" t="n">
        <v>46139</v>
      </c>
      <c r="B75" s="16" t="s">
        <v>203</v>
      </c>
      <c r="C75" s="16" t="s">
        <v>39</v>
      </c>
      <c r="D75" s="16" t="s">
        <v>40</v>
      </c>
      <c r="E75" s="17" t="n">
        <v>1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117</v>
      </c>
      <c r="J75" s="17" t="n">
        <v>793.15</v>
      </c>
      <c r="K75" s="6" t="s">
        <f>=Портфель!F9*Портфель!$Q$13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36" t="n">
        <v>46146</v>
      </c>
      <c r="B76" s="16" t="s">
        <v>203</v>
      </c>
      <c r="C76" s="16" t="s">
        <v>39</v>
      </c>
      <c r="D76" s="16" t="s">
        <v>40</v>
      </c>
      <c r="E76" s="17" t="n">
        <v>1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110</v>
      </c>
      <c r="J76" s="17" t="n">
        <v>750.53</v>
      </c>
      <c r="K76" s="6" t="s">
        <f>=Портфель!F9*Портфель!$Q$13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36" t="n">
        <v>46167</v>
      </c>
      <c r="B77" s="16" t="s">
        <v>203</v>
      </c>
      <c r="C77" s="16" t="s">
        <v>39</v>
      </c>
      <c r="D77" s="16" t="s">
        <v>40</v>
      </c>
      <c r="E77" s="17" t="n">
        <v>1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89</v>
      </c>
      <c r="J77" s="17" t="n">
        <v>725.91</v>
      </c>
      <c r="K77" s="6" t="s">
        <f>=Портфель!F9*Портфель!$Q$13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36" t="n">
        <v>46179</v>
      </c>
      <c r="B78" s="16" t="s">
        <v>203</v>
      </c>
      <c r="C78" s="16" t="s">
        <v>39</v>
      </c>
      <c r="D78" s="16" t="s">
        <v>40</v>
      </c>
      <c r="E78" s="17" t="n">
        <v>1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77</v>
      </c>
      <c r="J78" s="17" t="n">
        <v>678.27</v>
      </c>
      <c r="K78" s="6" t="s">
        <f>=Портфель!F9*Портфель!$Q$13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36" t="n">
        <v>46189</v>
      </c>
      <c r="B79" s="16" t="s">
        <v>203</v>
      </c>
      <c r="C79" s="16" t="s">
        <v>39</v>
      </c>
      <c r="D79" s="16" t="s">
        <v>40</v>
      </c>
      <c r="E79" s="17" t="n">
        <v>1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67</v>
      </c>
      <c r="J79" s="17" t="n">
        <v>686.08</v>
      </c>
      <c r="K79" s="6" t="s">
        <f>=Портфель!F9*Портфель!$Q$13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36" t="n">
        <v>46202</v>
      </c>
      <c r="B80" s="16" t="s">
        <v>203</v>
      </c>
      <c r="C80" s="16" t="s">
        <v>39</v>
      </c>
      <c r="D80" s="16" t="s">
        <v>40</v>
      </c>
      <c r="E80" s="17" t="n">
        <v>1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54</v>
      </c>
      <c r="J80" s="17" t="n">
        <v>582.61</v>
      </c>
      <c r="K80" s="6" t="s">
        <f>=Портфель!F9*Портфель!$Q$13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36" t="n">
        <v>46218</v>
      </c>
      <c r="B81" s="16" t="s">
        <v>203</v>
      </c>
      <c r="C81" s="16" t="s">
        <v>39</v>
      </c>
      <c r="D81" s="16" t="s">
        <v>40</v>
      </c>
      <c r="E81" s="17" t="n">
        <v>1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38</v>
      </c>
      <c r="J81" s="17" t="n">
        <v>525.37</v>
      </c>
      <c r="K81" s="6" t="s">
        <f>=Портфель!F9*Портфель!$Q$13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36" t="n">
        <v>46230</v>
      </c>
      <c r="B82" s="16" t="s">
        <v>203</v>
      </c>
      <c r="C82" s="16" t="s">
        <v>39</v>
      </c>
      <c r="D82" s="16" t="s">
        <v>40</v>
      </c>
      <c r="E82" s="17" t="n">
        <v>1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26</v>
      </c>
      <c r="J82" s="17" t="n">
        <v>602.62</v>
      </c>
      <c r="K82" s="6" t="s">
        <f>=Портфель!F9*Портфель!$Q$13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36" t="n">
        <v>46240</v>
      </c>
      <c r="B83" s="16" t="s">
        <v>203</v>
      </c>
      <c r="C83" s="16" t="s">
        <v>39</v>
      </c>
      <c r="D83" s="16" t="s">
        <v>40</v>
      </c>
      <c r="E83" s="17" t="n">
        <v>1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16</v>
      </c>
      <c r="J83" s="17" t="n">
        <v>653.46</v>
      </c>
      <c r="K83" s="6" t="s">
        <f>=Портфель!F9*Портфель!$Q$13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36" t="n">
        <v>46125</v>
      </c>
      <c r="B84" s="16" t="s">
        <v>203</v>
      </c>
      <c r="C84" s="16" t="s">
        <v>42</v>
      </c>
      <c r="D84" s="16" t="s">
        <v>43</v>
      </c>
      <c r="E84" s="17" t="n">
        <v>30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131</v>
      </c>
      <c r="J84" s="17" t="n">
        <v>47.823333333333</v>
      </c>
      <c r="K84" s="6" t="s">
        <f>=Портфель!F10*Портфель!$Q$13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36" t="n">
        <v>46139</v>
      </c>
      <c r="B85" s="16" t="s">
        <v>203</v>
      </c>
      <c r="C85" s="16" t="s">
        <v>42</v>
      </c>
      <c r="D85" s="16" t="s">
        <v>43</v>
      </c>
      <c r="E85" s="17" t="n">
        <v>10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117</v>
      </c>
      <c r="J85" s="17" t="n">
        <v>48.874</v>
      </c>
      <c r="K85" s="6" t="s">
        <f>=Портфель!F10*Портфель!$Q$13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36" t="n">
        <v>46146</v>
      </c>
      <c r="B86" s="16" t="s">
        <v>203</v>
      </c>
      <c r="C86" s="16" t="s">
        <v>42</v>
      </c>
      <c r="D86" s="16" t="s">
        <v>43</v>
      </c>
      <c r="E86" s="17" t="n">
        <v>10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110</v>
      </c>
      <c r="J86" s="17" t="n">
        <v>46.463</v>
      </c>
      <c r="K86" s="6" t="s">
        <f>=Портфель!F10*Портфель!$Q$13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36" t="n">
        <v>46160</v>
      </c>
      <c r="B87" s="16" t="s">
        <v>203</v>
      </c>
      <c r="C87" s="16" t="s">
        <v>42</v>
      </c>
      <c r="D87" s="16" t="s">
        <v>43</v>
      </c>
      <c r="E87" s="17" t="n">
        <v>10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96</v>
      </c>
      <c r="J87" s="17" t="n">
        <v>47.103</v>
      </c>
      <c r="K87" s="6" t="s">
        <f>=Портфель!F10*Портфель!$Q$13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36" t="n">
        <v>46167</v>
      </c>
      <c r="B88" s="16" t="s">
        <v>203</v>
      </c>
      <c r="C88" s="16" t="s">
        <v>42</v>
      </c>
      <c r="D88" s="16" t="s">
        <v>43</v>
      </c>
      <c r="E88" s="17" t="n">
        <v>10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89</v>
      </c>
      <c r="J88" s="17" t="n">
        <v>47.103</v>
      </c>
      <c r="K88" s="6" t="s">
        <f>=Портфель!F10*Портфель!$Q$13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36" t="n">
        <v>46181</v>
      </c>
      <c r="B89" s="16" t="s">
        <v>203</v>
      </c>
      <c r="C89" s="16" t="s">
        <v>42</v>
      </c>
      <c r="D89" s="16" t="s">
        <v>43</v>
      </c>
      <c r="E89" s="17" t="n">
        <v>10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75</v>
      </c>
      <c r="J89" s="17" t="n">
        <v>44.121</v>
      </c>
      <c r="K89" s="6" t="s">
        <f>=Портфель!F10*Портфель!$Q$13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36" t="n">
        <v>46182</v>
      </c>
      <c r="B90" s="16" t="s">
        <v>203</v>
      </c>
      <c r="C90" s="16" t="s">
        <v>42</v>
      </c>
      <c r="D90" s="16" t="s">
        <v>43</v>
      </c>
      <c r="E90" s="17" t="n">
        <v>10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74</v>
      </c>
      <c r="J90" s="17" t="n">
        <v>43.46</v>
      </c>
      <c r="K90" s="6" t="s">
        <f>=Портфель!F10*Портфель!$Q$13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36" t="n">
        <v>46195</v>
      </c>
      <c r="B91" s="16" t="s">
        <v>203</v>
      </c>
      <c r="C91" s="16" t="s">
        <v>42</v>
      </c>
      <c r="D91" s="16" t="s">
        <v>43</v>
      </c>
      <c r="E91" s="17" t="n">
        <v>10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61</v>
      </c>
      <c r="J91" s="17" t="n">
        <v>42.26</v>
      </c>
      <c r="K91" s="6" t="s">
        <f>=Портфель!F10*Портфель!$Q$13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36" t="n">
        <v>46202</v>
      </c>
      <c r="B92" s="16" t="s">
        <v>203</v>
      </c>
      <c r="C92" s="16" t="s">
        <v>42</v>
      </c>
      <c r="D92" s="16" t="s">
        <v>43</v>
      </c>
      <c r="E92" s="17" t="n">
        <v>10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54</v>
      </c>
      <c r="J92" s="17" t="n">
        <v>38.557</v>
      </c>
      <c r="K92" s="6" t="s">
        <f>=Портфель!F10*Портфель!$Q$13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36" t="n">
        <v>46219</v>
      </c>
      <c r="B93" s="16" t="s">
        <v>203</v>
      </c>
      <c r="C93" s="16" t="s">
        <v>42</v>
      </c>
      <c r="D93" s="16" t="s">
        <v>43</v>
      </c>
      <c r="E93" s="17" t="n">
        <v>20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38</v>
      </c>
      <c r="J93" s="17" t="n">
        <v>34.604</v>
      </c>
      <c r="K93" s="6" t="s">
        <f>=Портфель!F10*Портфель!$Q$13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36" t="n">
        <v>46223</v>
      </c>
      <c r="B94" s="16" t="s">
        <v>203</v>
      </c>
      <c r="C94" s="16" t="s">
        <v>42</v>
      </c>
      <c r="D94" s="16" t="s">
        <v>43</v>
      </c>
      <c r="E94" s="17" t="n">
        <v>10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33</v>
      </c>
      <c r="J94" s="17" t="n">
        <v>29.391</v>
      </c>
      <c r="K94" s="6" t="s">
        <f>=Портфель!F10*Портфель!$Q$13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36" t="n">
        <v>46234</v>
      </c>
      <c r="B95" s="16" t="s">
        <v>203</v>
      </c>
      <c r="C95" s="16" t="s">
        <v>42</v>
      </c>
      <c r="D95" s="16" t="s">
        <v>43</v>
      </c>
      <c r="E95" s="17" t="n">
        <v>10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22</v>
      </c>
      <c r="J95" s="17" t="n">
        <v>33.403</v>
      </c>
      <c r="K95" s="6" t="s">
        <f>=Портфель!F10*Портфель!$Q$13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36" t="n">
        <v>46238</v>
      </c>
      <c r="B96" s="16" t="s">
        <v>203</v>
      </c>
      <c r="C96" s="16" t="s">
        <v>42</v>
      </c>
      <c r="D96" s="16" t="s">
        <v>43</v>
      </c>
      <c r="E96" s="17" t="n">
        <v>10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18</v>
      </c>
      <c r="J96" s="17" t="n">
        <v>34.584</v>
      </c>
      <c r="K96" s="6" t="s">
        <f>=Портфель!F10*Портфель!$Q$13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36" t="n">
        <v>46209</v>
      </c>
      <c r="B97" s="16" t="s">
        <v>203</v>
      </c>
      <c r="C97" s="16" t="s">
        <v>45</v>
      </c>
      <c r="D97" s="16" t="s">
        <v>46</v>
      </c>
      <c r="E97" s="17" t="n">
        <v>1000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47</v>
      </c>
      <c r="J97" s="17" t="n">
        <v>0.98219</v>
      </c>
      <c r="K97" s="6" t="s">
        <f>=Портфель!F11*Портфель!$Q$13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36" t="n">
        <v>46216</v>
      </c>
      <c r="B98" s="16" t="s">
        <v>203</v>
      </c>
      <c r="C98" s="16" t="s">
        <v>45</v>
      </c>
      <c r="D98" s="16" t="s">
        <v>46</v>
      </c>
      <c r="E98" s="17" t="n">
        <v>1000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40</v>
      </c>
      <c r="J98" s="17" t="n">
        <v>0.89463</v>
      </c>
      <c r="K98" s="6" t="s">
        <f>=Портфель!F11*Портфель!$Q$13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36" t="n">
        <v>46218</v>
      </c>
      <c r="B99" s="16" t="s">
        <v>203</v>
      </c>
      <c r="C99" s="16" t="s">
        <v>45</v>
      </c>
      <c r="D99" s="16" t="s">
        <v>46</v>
      </c>
      <c r="E99" s="17" t="n">
        <v>1000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38</v>
      </c>
      <c r="J99" s="17" t="n">
        <v>0.8611</v>
      </c>
      <c r="K99" s="6" t="s">
        <f>=Портфель!F11*Портфель!$Q$13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36" t="n">
        <v>46238</v>
      </c>
      <c r="B100" s="16" t="s">
        <v>203</v>
      </c>
      <c r="C100" s="16" t="s">
        <v>45</v>
      </c>
      <c r="D100" s="16" t="s">
        <v>46</v>
      </c>
      <c r="E100" s="17" t="n">
        <v>1000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18</v>
      </c>
      <c r="J100" s="17" t="n">
        <v>1.09226</v>
      </c>
      <c r="K100" s="6" t="s">
        <f>=Портфель!F11*Портфель!$Q$13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36" t="n">
        <v>46188</v>
      </c>
      <c r="B101" s="16" t="s">
        <v>203</v>
      </c>
      <c r="C101" s="16" t="s">
        <v>48</v>
      </c>
      <c r="D101" s="16" t="s">
        <v>49</v>
      </c>
      <c r="E101" s="17" t="n">
        <v>20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68</v>
      </c>
      <c r="J101" s="17" t="n">
        <v>33.6085</v>
      </c>
      <c r="K101" s="6" t="s">
        <f>=Портфель!F12*Портфель!$Q$13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36" t="n">
        <v>46190</v>
      </c>
      <c r="B102" s="16" t="s">
        <v>203</v>
      </c>
      <c r="C102" s="16" t="s">
        <v>48</v>
      </c>
      <c r="D102" s="16" t="s">
        <v>49</v>
      </c>
      <c r="E102" s="17" t="n">
        <v>10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66</v>
      </c>
      <c r="J102" s="17" t="n">
        <v>33.654</v>
      </c>
      <c r="K102" s="6" t="s">
        <f>=Портфель!F12*Портфель!$Q$13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36" t="n">
        <v>46195</v>
      </c>
      <c r="B103" s="16" t="s">
        <v>203</v>
      </c>
      <c r="C103" s="16" t="s">
        <v>48</v>
      </c>
      <c r="D103" s="16" t="s">
        <v>49</v>
      </c>
      <c r="E103" s="17" t="n">
        <v>20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61</v>
      </c>
      <c r="J103" s="17" t="n">
        <v>30.7165</v>
      </c>
      <c r="K103" s="6" t="s">
        <f>=Портфель!F12*Портфель!$Q$13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36" t="n">
        <v>46202</v>
      </c>
      <c r="B104" s="16" t="s">
        <v>203</v>
      </c>
      <c r="C104" s="16" t="s">
        <v>48</v>
      </c>
      <c r="D104" s="16" t="s">
        <v>49</v>
      </c>
      <c r="E104" s="17" t="n">
        <v>10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54</v>
      </c>
      <c r="J104" s="17" t="n">
        <v>28.555</v>
      </c>
      <c r="K104" s="6" t="s">
        <f>=Портфель!F12*Портфель!$Q$13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36" t="n">
        <v>46209</v>
      </c>
      <c r="B105" s="16" t="s">
        <v>203</v>
      </c>
      <c r="C105" s="16" t="s">
        <v>48</v>
      </c>
      <c r="D105" s="16" t="s">
        <v>49</v>
      </c>
      <c r="E105" s="17" t="n">
        <v>10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47</v>
      </c>
      <c r="J105" s="17" t="n">
        <v>26.839</v>
      </c>
      <c r="K105" s="6" t="s">
        <f>=Портфель!F12*Портфель!$Q$13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36" t="n">
        <v>46211</v>
      </c>
      <c r="B106" s="16" t="s">
        <v>203</v>
      </c>
      <c r="C106" s="16" t="s">
        <v>48</v>
      </c>
      <c r="D106" s="16" t="s">
        <v>49</v>
      </c>
      <c r="E106" s="17" t="n">
        <v>30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45</v>
      </c>
      <c r="J106" s="17" t="n">
        <v>23.956666666667</v>
      </c>
      <c r="K106" s="6" t="s">
        <f>=Портфель!F12*Портфель!$Q$13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36" t="n">
        <v>46218</v>
      </c>
      <c r="B107" s="16" t="s">
        <v>203</v>
      </c>
      <c r="C107" s="16" t="s">
        <v>48</v>
      </c>
      <c r="D107" s="16" t="s">
        <v>49</v>
      </c>
      <c r="E107" s="17" t="n">
        <v>10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38</v>
      </c>
      <c r="J107" s="17" t="n">
        <v>23.261</v>
      </c>
      <c r="K107" s="6" t="s">
        <f>=Портфель!F12*Портфель!$Q$13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36" t="n">
        <v>46230</v>
      </c>
      <c r="B108" s="16" t="s">
        <v>203</v>
      </c>
      <c r="C108" s="16" t="s">
        <v>48</v>
      </c>
      <c r="D108" s="16" t="s">
        <v>49</v>
      </c>
      <c r="E108" s="17" t="n">
        <v>10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26</v>
      </c>
      <c r="J108" s="17" t="n">
        <v>23.201</v>
      </c>
      <c r="K108" s="6" t="s">
        <f>=Портфель!F12*Портфель!$Q$13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36" t="n">
        <v>46246</v>
      </c>
      <c r="B109" s="16" t="s">
        <v>203</v>
      </c>
      <c r="C109" s="16" t="s">
        <v>48</v>
      </c>
      <c r="D109" s="16" t="s">
        <v>49</v>
      </c>
      <c r="E109" s="17" t="n">
        <v>20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10</v>
      </c>
      <c r="J109" s="17" t="n">
        <v>27.5845</v>
      </c>
      <c r="K109" s="6" t="s">
        <f>=Портфель!F12*Портфель!$Q$13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36" t="n">
        <v>46132</v>
      </c>
      <c r="B110" s="16" t="s">
        <v>203</v>
      </c>
      <c r="C110" s="16" t="s">
        <v>51</v>
      </c>
      <c r="D110" s="16" t="s">
        <v>52</v>
      </c>
      <c r="E110" s="17" t="n">
        <v>1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124</v>
      </c>
      <c r="J110" s="17" t="n">
        <v>1307.91</v>
      </c>
      <c r="K110" s="6" t="s">
        <f>=Портфель!F13*Портфель!$Q$13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36" t="n">
        <v>46179</v>
      </c>
      <c r="B111" s="16" t="s">
        <v>203</v>
      </c>
      <c r="C111" s="16" t="s">
        <v>51</v>
      </c>
      <c r="D111" s="16" t="s">
        <v>52</v>
      </c>
      <c r="E111" s="17" t="n">
        <v>1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77</v>
      </c>
      <c r="J111" s="17" t="n">
        <v>1211.85</v>
      </c>
      <c r="K111" s="6" t="s">
        <f>=Портфель!F13*Портфель!$Q$13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36" t="n">
        <v>46182</v>
      </c>
      <c r="B112" s="16" t="s">
        <v>203</v>
      </c>
      <c r="C112" s="16" t="s">
        <v>51</v>
      </c>
      <c r="D112" s="16" t="s">
        <v>52</v>
      </c>
      <c r="E112" s="17" t="n">
        <v>1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74</v>
      </c>
      <c r="J112" s="17" t="n">
        <v>1190.33</v>
      </c>
      <c r="K112" s="6" t="s">
        <f>=Портфель!F13*Портфель!$Q$13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36" t="n">
        <v>46223</v>
      </c>
      <c r="B113" s="16" t="s">
        <v>203</v>
      </c>
      <c r="C113" s="16" t="s">
        <v>51</v>
      </c>
      <c r="D113" s="16" t="s">
        <v>52</v>
      </c>
      <c r="E113" s="17" t="n">
        <v>1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33</v>
      </c>
      <c r="J113" s="17" t="n">
        <v>823.08</v>
      </c>
      <c r="K113" s="6" t="s">
        <f>=Портфель!F13*Портфель!$Q$13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36" t="n">
        <v>46167</v>
      </c>
      <c r="B114" s="16" t="s">
        <v>203</v>
      </c>
      <c r="C114" s="16" t="s">
        <v>53</v>
      </c>
      <c r="D114" s="16" t="s">
        <v>54</v>
      </c>
      <c r="E114" s="17" t="n">
        <v>100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89</v>
      </c>
      <c r="J114" s="17" t="n">
        <v>11.9434</v>
      </c>
      <c r="K114" s="6" t="s">
        <f>=Портфель!F14*Портфель!$Q$13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36" t="n">
        <v>46216</v>
      </c>
      <c r="B115" s="16" t="s">
        <v>203</v>
      </c>
      <c r="C115" s="16" t="s">
        <v>53</v>
      </c>
      <c r="D115" s="16" t="s">
        <v>54</v>
      </c>
      <c r="E115" s="17" t="n">
        <v>100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40</v>
      </c>
      <c r="J115" s="17" t="n">
        <v>9.982</v>
      </c>
      <c r="K115" s="6" t="s">
        <f>=Портфель!F14*Портфель!$Q$13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36" t="n">
        <v>46246</v>
      </c>
      <c r="B116" s="16" t="s">
        <v>203</v>
      </c>
      <c r="C116" s="16" t="s">
        <v>53</v>
      </c>
      <c r="D116" s="16" t="s">
        <v>54</v>
      </c>
      <c r="E116" s="17" t="n">
        <v>100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10</v>
      </c>
      <c r="J116" s="17" t="n">
        <v>10.6474</v>
      </c>
      <c r="K116" s="6" t="s">
        <f>=Портфель!F14*Портфель!$Q$13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36" t="n">
        <v>46146</v>
      </c>
      <c r="B117" s="16" t="s">
        <v>203</v>
      </c>
      <c r="C117" s="16" t="s">
        <v>56</v>
      </c>
      <c r="D117" s="16" t="s">
        <v>57</v>
      </c>
      <c r="E117" s="17" t="n">
        <v>1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110</v>
      </c>
      <c r="J117" s="17" t="n">
        <v>402.38</v>
      </c>
      <c r="K117" s="6" t="s">
        <f>=Портфель!F15*Портфель!$Q$13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36" t="n">
        <v>46160</v>
      </c>
      <c r="B118" s="16" t="s">
        <v>203</v>
      </c>
      <c r="C118" s="16" t="s">
        <v>56</v>
      </c>
      <c r="D118" s="16" t="s">
        <v>57</v>
      </c>
      <c r="E118" s="17" t="n">
        <v>1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96</v>
      </c>
      <c r="J118" s="17" t="n">
        <v>398.83</v>
      </c>
      <c r="K118" s="6" t="s">
        <f>=Портфель!F15*Портфель!$Q$13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36" t="n">
        <v>46167</v>
      </c>
      <c r="B119" s="16" t="s">
        <v>203</v>
      </c>
      <c r="C119" s="16" t="s">
        <v>56</v>
      </c>
      <c r="D119" s="16" t="s">
        <v>57</v>
      </c>
      <c r="E119" s="17" t="n">
        <v>1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89</v>
      </c>
      <c r="J119" s="17" t="n">
        <v>381.97</v>
      </c>
      <c r="K119" s="6" t="s">
        <f>=Портфель!F15*Портфель!$Q$13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36" t="n">
        <v>46179</v>
      </c>
      <c r="B120" s="16" t="s">
        <v>203</v>
      </c>
      <c r="C120" s="16" t="s">
        <v>56</v>
      </c>
      <c r="D120" s="16" t="s">
        <v>57</v>
      </c>
      <c r="E120" s="17" t="n">
        <v>1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77</v>
      </c>
      <c r="J120" s="17" t="n">
        <v>384.52</v>
      </c>
      <c r="K120" s="6" t="s">
        <f>=Портфель!F15*Портфель!$Q$13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36" t="n">
        <v>46182</v>
      </c>
      <c r="B121" s="16" t="s">
        <v>203</v>
      </c>
      <c r="C121" s="16" t="s">
        <v>56</v>
      </c>
      <c r="D121" s="16" t="s">
        <v>57</v>
      </c>
      <c r="E121" s="17" t="n">
        <v>1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74</v>
      </c>
      <c r="J121" s="17" t="n">
        <v>377.86</v>
      </c>
      <c r="K121" s="6" t="s">
        <f>=Портфель!F15*Портфель!$Q$13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36" t="n">
        <v>46195</v>
      </c>
      <c r="B122" s="16" t="s">
        <v>203</v>
      </c>
      <c r="C122" s="16" t="s">
        <v>56</v>
      </c>
      <c r="D122" s="16" t="s">
        <v>57</v>
      </c>
      <c r="E122" s="17" t="n">
        <v>1</v>
      </c>
      <c r="F122" s="7" t="s">
        <f>=DATEDIF(A122,$O$2,"y")</f>
      </c>
      <c r="G122" s="7" t="s">
        <f>=DATEDIF(A122,$O$2,"ym")</f>
      </c>
      <c r="H122" s="7" t="s">
        <f>=DATEDIF(A122,$O$2,"md")</f>
      </c>
      <c r="I122" s="7" t="n">
        <v>61</v>
      </c>
      <c r="J122" s="17" t="n">
        <v>365.66</v>
      </c>
      <c r="K122" s="6" t="s">
        <f>=Портфель!F15*Портфель!$Q$13</f>
      </c>
      <c r="L122" s="6" t="s">
        <f>=E122*K122</f>
      </c>
      <c r="M122" s="6" t="s">
        <f>=(K122-J122)*E122</f>
      </c>
      <c r="N122" s="6" t="s">
        <f>=MAX(0,M122*0.13)</f>
      </c>
    </row>
    <row collapsed="false" customFormat="false" customHeight="false" hidden="false" ht="12.1" outlineLevel="0" r="123">
      <c r="A123" s="36" t="n">
        <v>46202</v>
      </c>
      <c r="B123" s="16" t="s">
        <v>203</v>
      </c>
      <c r="C123" s="16" t="s">
        <v>56</v>
      </c>
      <c r="D123" s="16" t="s">
        <v>57</v>
      </c>
      <c r="E123" s="17" t="n">
        <v>1</v>
      </c>
      <c r="F123" s="7" t="s">
        <f>=DATEDIF(A123,$O$2,"y")</f>
      </c>
      <c r="G123" s="7" t="s">
        <f>=DATEDIF(A123,$O$2,"ym")</f>
      </c>
      <c r="H123" s="7" t="s">
        <f>=DATEDIF(A123,$O$2,"md")</f>
      </c>
      <c r="I123" s="7" t="n">
        <v>54</v>
      </c>
      <c r="J123" s="17" t="n">
        <v>327.18</v>
      </c>
      <c r="K123" s="6" t="s">
        <f>=Портфель!F15*Портфель!$Q$13</f>
      </c>
      <c r="L123" s="6" t="s">
        <f>=E123*K123</f>
      </c>
      <c r="M123" s="6" t="s">
        <f>=(K123-J123)*E123</f>
      </c>
      <c r="N123" s="6" t="s">
        <f>=MAX(0,M123*0.13)</f>
      </c>
    </row>
    <row collapsed="false" customFormat="false" customHeight="false" hidden="false" ht="12.1" outlineLevel="0" r="124">
      <c r="A124" s="36" t="n">
        <v>46209</v>
      </c>
      <c r="B124" s="16" t="s">
        <v>203</v>
      </c>
      <c r="C124" s="16" t="s">
        <v>56</v>
      </c>
      <c r="D124" s="16" t="s">
        <v>57</v>
      </c>
      <c r="E124" s="17" t="n">
        <v>1</v>
      </c>
      <c r="F124" s="7" t="s">
        <f>=DATEDIF(A124,$O$2,"y")</f>
      </c>
      <c r="G124" s="7" t="s">
        <f>=DATEDIF(A124,$O$2,"ym")</f>
      </c>
      <c r="H124" s="7" t="s">
        <f>=DATEDIF(A124,$O$2,"md")</f>
      </c>
      <c r="I124" s="7" t="n">
        <v>47</v>
      </c>
      <c r="J124" s="17" t="n">
        <v>312.27</v>
      </c>
      <c r="K124" s="6" t="s">
        <f>=Портфель!F15*Портфель!$Q$13</f>
      </c>
      <c r="L124" s="6" t="s">
        <f>=E124*K124</f>
      </c>
      <c r="M124" s="6" t="s">
        <f>=(K124-J124)*E124</f>
      </c>
      <c r="N124" s="6" t="s">
        <f>=MAX(0,M124*0.13)</f>
      </c>
    </row>
    <row collapsed="false" customFormat="false" customHeight="false" hidden="false" ht="12.1" outlineLevel="0" r="125">
      <c r="A125" s="36" t="n">
        <v>46238</v>
      </c>
      <c r="B125" s="16" t="s">
        <v>203</v>
      </c>
      <c r="C125" s="16" t="s">
        <v>56</v>
      </c>
      <c r="D125" s="16" t="s">
        <v>57</v>
      </c>
      <c r="E125" s="17" t="n">
        <v>1</v>
      </c>
      <c r="F125" s="7" t="s">
        <f>=DATEDIF(A125,$O$2,"y")</f>
      </c>
      <c r="G125" s="7" t="s">
        <f>=DATEDIF(A125,$O$2,"ym")</f>
      </c>
      <c r="H125" s="7" t="s">
        <f>=DATEDIF(A125,$O$2,"md")</f>
      </c>
      <c r="I125" s="7" t="n">
        <v>18</v>
      </c>
      <c r="J125" s="17" t="n">
        <v>309.07</v>
      </c>
      <c r="K125" s="6" t="s">
        <f>=Портфель!F15*Портфель!$Q$13</f>
      </c>
      <c r="L125" s="6" t="s">
        <f>=E125*K125</f>
      </c>
      <c r="M125" s="6" t="s">
        <f>=(K125-J125)*E125</f>
      </c>
      <c r="N125" s="6" t="s">
        <f>=MAX(0,M125*0.13)</f>
      </c>
    </row>
    <row collapsed="false" customFormat="false" customHeight="false" hidden="false" ht="12.1" outlineLevel="0" r="126">
      <c r="A126" s="36" t="n">
        <v>46251</v>
      </c>
      <c r="B126" s="16" t="s">
        <v>203</v>
      </c>
      <c r="C126" s="16" t="s">
        <v>56</v>
      </c>
      <c r="D126" s="16" t="s">
        <v>57</v>
      </c>
      <c r="E126" s="17" t="n">
        <v>1</v>
      </c>
      <c r="F126" s="7" t="s">
        <f>=DATEDIF(A126,$O$2,"y")</f>
      </c>
      <c r="G126" s="7" t="s">
        <f>=DATEDIF(A126,$O$2,"ym")</f>
      </c>
      <c r="H126" s="7" t="s">
        <f>=DATEDIF(A126,$O$2,"md")</f>
      </c>
      <c r="I126" s="7" t="n">
        <v>5</v>
      </c>
      <c r="J126" s="17" t="n">
        <v>288.1</v>
      </c>
      <c r="K126" s="6" t="s">
        <f>=Портфель!F15*Портфель!$Q$13</f>
      </c>
      <c r="L126" s="6" t="s">
        <f>=E126*K126</f>
      </c>
      <c r="M126" s="6" t="s">
        <f>=(K126-J126)*E126</f>
      </c>
      <c r="N126" s="6" t="s">
        <f>=MAX(0,M126*0.13)</f>
      </c>
    </row>
    <row collapsed="false" customFormat="false" customHeight="false" hidden="false" ht="12.1" outlineLevel="0" r="127">
      <c r="A127" s="36" t="n">
        <v>46225</v>
      </c>
      <c r="B127" s="16" t="s">
        <v>203</v>
      </c>
      <c r="C127" s="16" t="s">
        <v>59</v>
      </c>
      <c r="D127" s="16" t="s">
        <v>60</v>
      </c>
      <c r="E127" s="17" t="n">
        <v>1</v>
      </c>
      <c r="F127" s="7" t="s">
        <f>=DATEDIF(A127,$O$2,"y")</f>
      </c>
      <c r="G127" s="7" t="s">
        <f>=DATEDIF(A127,$O$2,"ym")</f>
      </c>
      <c r="H127" s="7" t="s">
        <f>=DATEDIF(A127,$O$2,"md")</f>
      </c>
      <c r="I127" s="7" t="n">
        <v>31</v>
      </c>
      <c r="J127" s="17" t="n">
        <v>263.88</v>
      </c>
      <c r="K127" s="6" t="s">
        <f>=Портфель!F16*Портфель!$Q$13</f>
      </c>
      <c r="L127" s="6" t="s">
        <f>=E127*K127</f>
      </c>
      <c r="M127" s="6" t="s">
        <f>=(K127-J127)*E127</f>
      </c>
      <c r="N127" s="6" t="s">
        <f>=MAX(0,M127*0.13)</f>
      </c>
    </row>
    <row collapsed="false" customFormat="false" customHeight="false" hidden="false" ht="12.1" outlineLevel="0" r="128">
      <c r="A128" s="36" t="n">
        <v>46225</v>
      </c>
      <c r="B128" s="16" t="s">
        <v>203</v>
      </c>
      <c r="C128" s="16" t="s">
        <v>59</v>
      </c>
      <c r="D128" s="16" t="s">
        <v>60</v>
      </c>
      <c r="E128" s="17" t="n">
        <v>7</v>
      </c>
      <c r="F128" s="7" t="s">
        <f>=DATEDIF(A128,$O$2,"y")</f>
      </c>
      <c r="G128" s="7" t="s">
        <f>=DATEDIF(A128,$O$2,"ym")</f>
      </c>
      <c r="H128" s="7" t="s">
        <f>=DATEDIF(A128,$O$2,"md")</f>
      </c>
      <c r="I128" s="7" t="n">
        <v>31</v>
      </c>
      <c r="J128" s="17" t="n">
        <v>264.38428571429</v>
      </c>
      <c r="K128" s="6" t="s">
        <f>=Портфель!F16*Портфель!$Q$13</f>
      </c>
      <c r="L128" s="6" t="s">
        <f>=E128*K128</f>
      </c>
      <c r="M128" s="6" t="s">
        <f>=(K128-J128)*E128</f>
      </c>
      <c r="N128" s="6" t="s">
        <f>=MAX(0,M128*0.13)</f>
      </c>
    </row>
    <row collapsed="false" customFormat="false" customHeight="false" hidden="false" ht="12.1" outlineLevel="0" r="129">
      <c r="A129" s="36" t="n">
        <v>46227</v>
      </c>
      <c r="B129" s="16" t="s">
        <v>203</v>
      </c>
      <c r="C129" s="16" t="s">
        <v>59</v>
      </c>
      <c r="D129" s="16" t="s">
        <v>60</v>
      </c>
      <c r="E129" s="17" t="n">
        <v>1</v>
      </c>
      <c r="F129" s="7" t="s">
        <f>=DATEDIF(A129,$O$2,"y")</f>
      </c>
      <c r="G129" s="7" t="s">
        <f>=DATEDIF(A129,$O$2,"ym")</f>
      </c>
      <c r="H129" s="7" t="s">
        <f>=DATEDIF(A129,$O$2,"md")</f>
      </c>
      <c r="I129" s="7" t="n">
        <v>29</v>
      </c>
      <c r="J129" s="17" t="n">
        <v>266.4</v>
      </c>
      <c r="K129" s="6" t="s">
        <f>=Портфель!F16*Портфель!$Q$13</f>
      </c>
      <c r="L129" s="6" t="s">
        <f>=E129*K129</f>
      </c>
      <c r="M129" s="6" t="s">
        <f>=(K129-J129)*E129</f>
      </c>
      <c r="N129" s="6" t="s">
        <f>=MAX(0,M129*0.13)</f>
      </c>
    </row>
    <row collapsed="false" customFormat="false" customHeight="false" hidden="false" ht="12.1" outlineLevel="0" r="130">
      <c r="A130" s="36" t="n">
        <v>46246</v>
      </c>
      <c r="B130" s="16" t="s">
        <v>203</v>
      </c>
      <c r="C130" s="16" t="s">
        <v>59</v>
      </c>
      <c r="D130" s="16" t="s">
        <v>60</v>
      </c>
      <c r="E130" s="17" t="n">
        <v>1</v>
      </c>
      <c r="F130" s="7" t="s">
        <f>=DATEDIF(A130,$O$2,"y")</f>
      </c>
      <c r="G130" s="7" t="s">
        <f>=DATEDIF(A130,$O$2,"ym")</f>
      </c>
      <c r="H130" s="7" t="s">
        <f>=DATEDIF(A130,$O$2,"md")</f>
      </c>
      <c r="I130" s="7" t="n">
        <v>10</v>
      </c>
      <c r="J130" s="17" t="n">
        <v>284.31</v>
      </c>
      <c r="K130" s="6" t="s">
        <f>=Портфель!F16*Портфель!$Q$13</f>
      </c>
      <c r="L130" s="6" t="s">
        <f>=E130*K130</f>
      </c>
      <c r="M130" s="6" t="s">
        <f>=(K130-J130)*E130</f>
      </c>
      <c r="N130" s="6" t="s">
        <f>=MAX(0,M130*0.13)</f>
      </c>
    </row>
    <row collapsed="false" customFormat="false" customHeight="false" hidden="false" ht="12.1" outlineLevel="0" r="131">
      <c r="A131" s="36" t="n">
        <v>46195</v>
      </c>
      <c r="B131" s="16" t="s">
        <v>203</v>
      </c>
      <c r="C131" s="16" t="s">
        <v>62</v>
      </c>
      <c r="D131" s="16" t="s">
        <v>63</v>
      </c>
      <c r="E131" s="17" t="n">
        <v>1</v>
      </c>
      <c r="F131" s="7" t="s">
        <f>=DATEDIF(A131,$O$2,"y")</f>
      </c>
      <c r="G131" s="7" t="s">
        <f>=DATEDIF(A131,$O$2,"ym")</f>
      </c>
      <c r="H131" s="7" t="s">
        <f>=DATEDIF(A131,$O$2,"md")</f>
      </c>
      <c r="I131" s="7" t="n">
        <v>61</v>
      </c>
      <c r="J131" s="17" t="n">
        <v>492.34</v>
      </c>
      <c r="K131" s="6" t="s">
        <f>=Портфель!F17*Портфель!$Q$13</f>
      </c>
      <c r="L131" s="6" t="s">
        <f>=E131*K131</f>
      </c>
      <c r="M131" s="6" t="s">
        <f>=(K131-J131)*E131</f>
      </c>
      <c r="N131" s="6" t="s">
        <f>=MAX(0,M131*0.13)</f>
      </c>
    </row>
    <row collapsed="false" customFormat="false" customHeight="false" hidden="false" ht="12.1" outlineLevel="0" r="132">
      <c r="A132" s="36" t="n">
        <v>46195</v>
      </c>
      <c r="B132" s="16" t="s">
        <v>203</v>
      </c>
      <c r="C132" s="16" t="s">
        <v>62</v>
      </c>
      <c r="D132" s="16" t="s">
        <v>63</v>
      </c>
      <c r="E132" s="17" t="n">
        <v>1</v>
      </c>
      <c r="F132" s="7" t="s">
        <f>=DATEDIF(A132,$O$2,"y")</f>
      </c>
      <c r="G132" s="7" t="s">
        <f>=DATEDIF(A132,$O$2,"ym")</f>
      </c>
      <c r="H132" s="7" t="s">
        <f>=DATEDIF(A132,$O$2,"md")</f>
      </c>
      <c r="I132" s="7" t="n">
        <v>61</v>
      </c>
      <c r="J132" s="17" t="n">
        <v>486.44</v>
      </c>
      <c r="K132" s="6" t="s">
        <f>=Портфель!F17*Портфель!$Q$13</f>
      </c>
      <c r="L132" s="6" t="s">
        <f>=E132*K132</f>
      </c>
      <c r="M132" s="6" t="s">
        <f>=(K132-J132)*E132</f>
      </c>
      <c r="N132" s="6" t="s">
        <f>=MAX(0,M132*0.13)</f>
      </c>
    </row>
    <row collapsed="false" customFormat="false" customHeight="false" hidden="false" ht="12.1" outlineLevel="0" r="133">
      <c r="A133" s="36" t="n">
        <v>46209</v>
      </c>
      <c r="B133" s="16" t="s">
        <v>203</v>
      </c>
      <c r="C133" s="16" t="s">
        <v>62</v>
      </c>
      <c r="D133" s="16" t="s">
        <v>63</v>
      </c>
      <c r="E133" s="17" t="n">
        <v>1</v>
      </c>
      <c r="F133" s="7" t="s">
        <f>=DATEDIF(A133,$O$2,"y")</f>
      </c>
      <c r="G133" s="7" t="s">
        <f>=DATEDIF(A133,$O$2,"ym")</f>
      </c>
      <c r="H133" s="7" t="s">
        <f>=DATEDIF(A133,$O$2,"md")</f>
      </c>
      <c r="I133" s="7" t="n">
        <v>47</v>
      </c>
      <c r="J133" s="17" t="n">
        <v>431.8</v>
      </c>
      <c r="K133" s="6" t="s">
        <f>=Портфель!F17*Портфель!$Q$13</f>
      </c>
      <c r="L133" s="6" t="s">
        <f>=E133*K133</f>
      </c>
      <c r="M133" s="6" t="s">
        <f>=(K133-J133)*E133</f>
      </c>
      <c r="N133" s="6" t="s">
        <f>=MAX(0,M133*0.13)</f>
      </c>
    </row>
    <row collapsed="false" customFormat="false" customHeight="false" hidden="false" ht="12.1" outlineLevel="0" r="134">
      <c r="A134" s="36" t="n">
        <v>46218</v>
      </c>
      <c r="B134" s="16" t="s">
        <v>203</v>
      </c>
      <c r="C134" s="16" t="s">
        <v>62</v>
      </c>
      <c r="D134" s="16" t="s">
        <v>63</v>
      </c>
      <c r="E134" s="17" t="n">
        <v>1</v>
      </c>
      <c r="F134" s="7" t="s">
        <f>=DATEDIF(A134,$O$2,"y")</f>
      </c>
      <c r="G134" s="7" t="s">
        <f>=DATEDIF(A134,$O$2,"ym")</f>
      </c>
      <c r="H134" s="7" t="s">
        <f>=DATEDIF(A134,$O$2,"md")</f>
      </c>
      <c r="I134" s="7" t="n">
        <v>38</v>
      </c>
      <c r="J134" s="17" t="n">
        <v>440.31</v>
      </c>
      <c r="K134" s="6" t="s">
        <f>=Портфель!F17*Портфель!$Q$13</f>
      </c>
      <c r="L134" s="6" t="s">
        <f>=E134*K134</f>
      </c>
      <c r="M134" s="6" t="s">
        <f>=(K134-J134)*E134</f>
      </c>
      <c r="N134" s="6" t="s">
        <f>=MAX(0,M134*0.13)</f>
      </c>
    </row>
    <row collapsed="false" customFormat="false" customHeight="false" hidden="false" ht="12.1" outlineLevel="0" r="135">
      <c r="A135" s="36" t="n">
        <v>46230</v>
      </c>
      <c r="B135" s="16" t="s">
        <v>203</v>
      </c>
      <c r="C135" s="16" t="s">
        <v>62</v>
      </c>
      <c r="D135" s="16" t="s">
        <v>63</v>
      </c>
      <c r="E135" s="17" t="n">
        <v>1</v>
      </c>
      <c r="F135" s="7" t="s">
        <f>=DATEDIF(A135,$O$2,"y")</f>
      </c>
      <c r="G135" s="7" t="s">
        <f>=DATEDIF(A135,$O$2,"ym")</f>
      </c>
      <c r="H135" s="7" t="s">
        <f>=DATEDIF(A135,$O$2,"md")</f>
      </c>
      <c r="I135" s="7" t="n">
        <v>26</v>
      </c>
      <c r="J135" s="17" t="n">
        <v>465.23</v>
      </c>
      <c r="K135" s="6" t="s">
        <f>=Портфель!F17*Портфель!$Q$13</f>
      </c>
      <c r="L135" s="6" t="s">
        <f>=E135*K135</f>
      </c>
      <c r="M135" s="6" t="s">
        <f>=(K135-J135)*E135</f>
      </c>
      <c r="N135" s="6" t="s">
        <f>=MAX(0,M135*0.13)</f>
      </c>
    </row>
    <row collapsed="false" customFormat="false" customHeight="false" hidden="false" ht="12.1" outlineLevel="0" r="136">
      <c r="A136" s="36" t="n">
        <v>46179</v>
      </c>
      <c r="B136" s="16" t="s">
        <v>203</v>
      </c>
      <c r="C136" s="16" t="s">
        <v>65</v>
      </c>
      <c r="D136" s="16" t="s">
        <v>66</v>
      </c>
      <c r="E136" s="17" t="n">
        <v>30</v>
      </c>
      <c r="F136" s="7" t="s">
        <f>=DATEDIF(A136,$O$2,"y")</f>
      </c>
      <c r="G136" s="7" t="s">
        <f>=DATEDIF(A136,$O$2,"ym")</f>
      </c>
      <c r="H136" s="7" t="s">
        <f>=DATEDIF(A136,$O$2,"md")</f>
      </c>
      <c r="I136" s="7" t="n">
        <v>77</v>
      </c>
      <c r="J136" s="17" t="n">
        <v>24.837333333333</v>
      </c>
      <c r="K136" s="6" t="s">
        <f>=Портфель!F18*Портфель!$Q$13</f>
      </c>
      <c r="L136" s="6" t="s">
        <f>=E136*K136</f>
      </c>
      <c r="M136" s="6" t="s">
        <f>=(K136-J136)*E136</f>
      </c>
      <c r="N136" s="6" t="s">
        <f>=MAX(0,M136*0.13)</f>
      </c>
    </row>
    <row collapsed="false" customFormat="false" customHeight="false" hidden="false" ht="12.1" outlineLevel="0" r="137">
      <c r="A137" s="36" t="n">
        <v>46181</v>
      </c>
      <c r="B137" s="16" t="s">
        <v>203</v>
      </c>
      <c r="C137" s="16" t="s">
        <v>65</v>
      </c>
      <c r="D137" s="16" t="s">
        <v>66</v>
      </c>
      <c r="E137" s="17" t="n">
        <v>30</v>
      </c>
      <c r="F137" s="7" t="s">
        <f>=DATEDIF(A137,$O$2,"y")</f>
      </c>
      <c r="G137" s="7" t="s">
        <f>=DATEDIF(A137,$O$2,"ym")</f>
      </c>
      <c r="H137" s="7" t="s">
        <f>=DATEDIF(A137,$O$2,"md")</f>
      </c>
      <c r="I137" s="7" t="n">
        <v>75</v>
      </c>
      <c r="J137" s="17" t="n">
        <v>24.477</v>
      </c>
      <c r="K137" s="6" t="s">
        <f>=Портфель!F18*Портфель!$Q$13</f>
      </c>
      <c r="L137" s="6" t="s">
        <f>=E137*K137</f>
      </c>
      <c r="M137" s="6" t="s">
        <f>=(K137-J137)*E137</f>
      </c>
      <c r="N137" s="6" t="s">
        <f>=MAX(0,M137*0.13)</f>
      </c>
    </row>
    <row collapsed="false" customFormat="false" customHeight="false" hidden="false" ht="12.1" outlineLevel="0" r="138">
      <c r="A138" s="36" t="n">
        <v>46195</v>
      </c>
      <c r="B138" s="16" t="s">
        <v>203</v>
      </c>
      <c r="C138" s="16" t="s">
        <v>65</v>
      </c>
      <c r="D138" s="16" t="s">
        <v>66</v>
      </c>
      <c r="E138" s="17" t="n">
        <v>10</v>
      </c>
      <c r="F138" s="7" t="s">
        <f>=DATEDIF(A138,$O$2,"y")</f>
      </c>
      <c r="G138" s="7" t="s">
        <f>=DATEDIF(A138,$O$2,"ym")</f>
      </c>
      <c r="H138" s="7" t="s">
        <f>=DATEDIF(A138,$O$2,"md")</f>
      </c>
      <c r="I138" s="7" t="n">
        <v>61</v>
      </c>
      <c r="J138" s="17" t="n">
        <v>23.376</v>
      </c>
      <c r="K138" s="6" t="s">
        <f>=Портфель!F18*Портфель!$Q$13</f>
      </c>
      <c r="L138" s="6" t="s">
        <f>=E138*K138</f>
      </c>
      <c r="M138" s="6" t="s">
        <f>=(K138-J138)*E138</f>
      </c>
      <c r="N138" s="6" t="s">
        <f>=MAX(0,M138*0.13)</f>
      </c>
    </row>
    <row collapsed="false" customFormat="false" customHeight="false" hidden="false" ht="12.1" outlineLevel="0" r="139">
      <c r="A139" s="36" t="n">
        <v>46202</v>
      </c>
      <c r="B139" s="16" t="s">
        <v>203</v>
      </c>
      <c r="C139" s="16" t="s">
        <v>65</v>
      </c>
      <c r="D139" s="16" t="s">
        <v>66</v>
      </c>
      <c r="E139" s="17" t="n">
        <v>20</v>
      </c>
      <c r="F139" s="7" t="s">
        <f>=DATEDIF(A139,$O$2,"y")</f>
      </c>
      <c r="G139" s="7" t="s">
        <f>=DATEDIF(A139,$O$2,"ym")</f>
      </c>
      <c r="H139" s="7" t="s">
        <f>=DATEDIF(A139,$O$2,"md")</f>
      </c>
      <c r="I139" s="7" t="n">
        <v>54</v>
      </c>
      <c r="J139" s="17" t="n">
        <v>20.9645</v>
      </c>
      <c r="K139" s="6" t="s">
        <f>=Портфель!F18*Портфель!$Q$13</f>
      </c>
      <c r="L139" s="6" t="s">
        <f>=E139*K139</f>
      </c>
      <c r="M139" s="6" t="s">
        <f>=(K139-J139)*E139</f>
      </c>
      <c r="N139" s="6" t="s">
        <f>=MAX(0,M139*0.13)</f>
      </c>
    </row>
    <row collapsed="false" customFormat="false" customHeight="false" hidden="false" ht="12.1" outlineLevel="0" r="140">
      <c r="A140" s="36" t="n">
        <v>46218</v>
      </c>
      <c r="B140" s="16" t="s">
        <v>203</v>
      </c>
      <c r="C140" s="16" t="s">
        <v>65</v>
      </c>
      <c r="D140" s="16" t="s">
        <v>66</v>
      </c>
      <c r="E140" s="17" t="n">
        <v>30</v>
      </c>
      <c r="F140" s="7" t="s">
        <f>=DATEDIF(A140,$O$2,"y")</f>
      </c>
      <c r="G140" s="7" t="s">
        <f>=DATEDIF(A140,$O$2,"ym")</f>
      </c>
      <c r="H140" s="7" t="s">
        <f>=DATEDIF(A140,$O$2,"md")</f>
      </c>
      <c r="I140" s="7" t="n">
        <v>38</v>
      </c>
      <c r="J140" s="17" t="n">
        <v>16.701666666667</v>
      </c>
      <c r="K140" s="6" t="s">
        <f>=Портфель!F18*Портфель!$Q$13</f>
      </c>
      <c r="L140" s="6" t="s">
        <f>=E140*K140</f>
      </c>
      <c r="M140" s="6" t="s">
        <f>=(K140-J140)*E140</f>
      </c>
      <c r="N140" s="6" t="s">
        <f>=MAX(0,M140*0.13)</f>
      </c>
    </row>
    <row collapsed="false" customFormat="false" customHeight="false" hidden="false" ht="12.1" outlineLevel="0" r="141">
      <c r="A141" s="36" t="n">
        <v>46230</v>
      </c>
      <c r="B141" s="16" t="s">
        <v>203</v>
      </c>
      <c r="C141" s="16" t="s">
        <v>65</v>
      </c>
      <c r="D141" s="16" t="s">
        <v>66</v>
      </c>
      <c r="E141" s="17" t="n">
        <v>10</v>
      </c>
      <c r="F141" s="7" t="s">
        <f>=DATEDIF(A141,$O$2,"y")</f>
      </c>
      <c r="G141" s="7" t="s">
        <f>=DATEDIF(A141,$O$2,"ym")</f>
      </c>
      <c r="H141" s="7" t="s">
        <f>=DATEDIF(A141,$O$2,"md")</f>
      </c>
      <c r="I141" s="7" t="n">
        <v>26</v>
      </c>
      <c r="J141" s="17" t="n">
        <v>20.274</v>
      </c>
      <c r="K141" s="6" t="s">
        <f>=Портфель!F18*Портфель!$Q$13</f>
      </c>
      <c r="L141" s="6" t="s">
        <f>=E141*K141</f>
      </c>
      <c r="M141" s="6" t="s">
        <f>=(K141-J141)*E141</f>
      </c>
      <c r="N141" s="6" t="s">
        <f>=MAX(0,M141*0.13)</f>
      </c>
    </row>
    <row collapsed="false" customFormat="false" customHeight="false" hidden="false" ht="12.1" outlineLevel="0" r="142">
      <c r="A142" s="36" t="n">
        <v>46202</v>
      </c>
      <c r="B142" s="16" t="s">
        <v>203</v>
      </c>
      <c r="C142" s="16" t="s">
        <v>67</v>
      </c>
      <c r="D142" s="16" t="s">
        <v>68</v>
      </c>
      <c r="E142" s="17" t="n">
        <v>1</v>
      </c>
      <c r="F142" s="7" t="s">
        <f>=DATEDIF(A142,$O$2,"y")</f>
      </c>
      <c r="G142" s="7" t="s">
        <f>=DATEDIF(A142,$O$2,"ym")</f>
      </c>
      <c r="H142" s="7" t="s">
        <f>=DATEDIF(A142,$O$2,"md")</f>
      </c>
      <c r="I142" s="7" t="n">
        <v>54</v>
      </c>
      <c r="J142" s="17" t="n">
        <v>319.87</v>
      </c>
      <c r="K142" s="6" t="s">
        <f>=Портфель!F19*Портфель!$Q$13</f>
      </c>
      <c r="L142" s="6" t="s">
        <f>=E142*K142</f>
      </c>
      <c r="M142" s="6" t="s">
        <f>=(K142-J142)*E142</f>
      </c>
      <c r="N142" s="6" t="s">
        <f>=MAX(0,M142*0.13)</f>
      </c>
    </row>
    <row collapsed="false" customFormat="false" customHeight="false" hidden="false" ht="12.1" outlineLevel="0" r="143">
      <c r="A143" s="36" t="n">
        <v>46209</v>
      </c>
      <c r="B143" s="16" t="s">
        <v>203</v>
      </c>
      <c r="C143" s="16" t="s">
        <v>67</v>
      </c>
      <c r="D143" s="16" t="s">
        <v>68</v>
      </c>
      <c r="E143" s="17" t="n">
        <v>1</v>
      </c>
      <c r="F143" s="7" t="s">
        <f>=DATEDIF(A143,$O$2,"y")</f>
      </c>
      <c r="G143" s="7" t="s">
        <f>=DATEDIF(A143,$O$2,"ym")</f>
      </c>
      <c r="H143" s="7" t="s">
        <f>=DATEDIF(A143,$O$2,"md")</f>
      </c>
      <c r="I143" s="7" t="n">
        <v>47</v>
      </c>
      <c r="J143" s="17" t="n">
        <v>308.57</v>
      </c>
      <c r="K143" s="6" t="s">
        <f>=Портфель!F19*Портфель!$Q$13</f>
      </c>
      <c r="L143" s="6" t="s">
        <f>=E143*K143</f>
      </c>
      <c r="M143" s="6" t="s">
        <f>=(K143-J143)*E143</f>
      </c>
      <c r="N143" s="6" t="s">
        <f>=MAX(0,M143*0.13)</f>
      </c>
    </row>
    <row collapsed="false" customFormat="false" customHeight="false" hidden="false" ht="12.1" outlineLevel="0" r="144">
      <c r="A144" s="36" t="n">
        <v>46209</v>
      </c>
      <c r="B144" s="16" t="s">
        <v>203</v>
      </c>
      <c r="C144" s="16" t="s">
        <v>67</v>
      </c>
      <c r="D144" s="16" t="s">
        <v>68</v>
      </c>
      <c r="E144" s="17" t="n">
        <v>1</v>
      </c>
      <c r="F144" s="7" t="s">
        <f>=DATEDIF(A144,$O$2,"y")</f>
      </c>
      <c r="G144" s="7" t="s">
        <f>=DATEDIF(A144,$O$2,"ym")</f>
      </c>
      <c r="H144" s="7" t="s">
        <f>=DATEDIF(A144,$O$2,"md")</f>
      </c>
      <c r="I144" s="7" t="n">
        <v>47</v>
      </c>
      <c r="J144" s="17" t="n">
        <v>308.12</v>
      </c>
      <c r="K144" s="6" t="s">
        <f>=Портфель!F19*Портфель!$Q$13</f>
      </c>
      <c r="L144" s="6" t="s">
        <f>=E144*K144</f>
      </c>
      <c r="M144" s="6" t="s">
        <f>=(K144-J144)*E144</f>
      </c>
      <c r="N144" s="6" t="s">
        <f>=MAX(0,M144*0.13)</f>
      </c>
    </row>
    <row collapsed="false" customFormat="false" customHeight="false" hidden="false" ht="12.1" outlineLevel="0" r="145">
      <c r="A145" s="36" t="n">
        <v>46218</v>
      </c>
      <c r="B145" s="16" t="s">
        <v>203</v>
      </c>
      <c r="C145" s="16" t="s">
        <v>67</v>
      </c>
      <c r="D145" s="16" t="s">
        <v>68</v>
      </c>
      <c r="E145" s="17" t="n">
        <v>1</v>
      </c>
      <c r="F145" s="7" t="s">
        <f>=DATEDIF(A145,$O$2,"y")</f>
      </c>
      <c r="G145" s="7" t="s">
        <f>=DATEDIF(A145,$O$2,"ym")</f>
      </c>
      <c r="H145" s="7" t="s">
        <f>=DATEDIF(A145,$O$2,"md")</f>
      </c>
      <c r="I145" s="7" t="n">
        <v>38</v>
      </c>
      <c r="J145" s="17" t="n">
        <v>312.07</v>
      </c>
      <c r="K145" s="6" t="s">
        <f>=Портфель!F19*Портфель!$Q$13</f>
      </c>
      <c r="L145" s="6" t="s">
        <f>=E145*K145</f>
      </c>
      <c r="M145" s="6" t="s">
        <f>=(K145-J145)*E145</f>
      </c>
      <c r="N145" s="6" t="s">
        <f>=MAX(0,M145*0.13)</f>
      </c>
    </row>
    <row collapsed="false" customFormat="false" customHeight="false" hidden="false" ht="12.1" outlineLevel="0" r="146">
      <c r="A146" s="36" t="n">
        <v>46230</v>
      </c>
      <c r="B146" s="16" t="s">
        <v>203</v>
      </c>
      <c r="C146" s="16" t="s">
        <v>67</v>
      </c>
      <c r="D146" s="16" t="s">
        <v>68</v>
      </c>
      <c r="E146" s="17" t="n">
        <v>1</v>
      </c>
      <c r="F146" s="7" t="s">
        <f>=DATEDIF(A146,$O$2,"y")</f>
      </c>
      <c r="G146" s="7" t="s">
        <f>=DATEDIF(A146,$O$2,"ym")</f>
      </c>
      <c r="H146" s="7" t="s">
        <f>=DATEDIF(A146,$O$2,"md")</f>
      </c>
      <c r="I146" s="7" t="n">
        <v>26</v>
      </c>
      <c r="J146" s="17" t="n">
        <v>336.74</v>
      </c>
      <c r="K146" s="6" t="s">
        <f>=Портфель!F19*Портфель!$Q$13</f>
      </c>
      <c r="L146" s="6" t="s">
        <f>=E146*K146</f>
      </c>
      <c r="M146" s="6" t="s">
        <f>=(K146-J146)*E146</f>
      </c>
      <c r="N146" s="6" t="s">
        <f>=MAX(0,M146*0.13)</f>
      </c>
    </row>
    <row collapsed="false" customFormat="false" customHeight="false" hidden="false" ht="12.1" outlineLevel="0" r="147">
      <c r="A147" s="36" t="n">
        <v>46238</v>
      </c>
      <c r="B147" s="16" t="s">
        <v>203</v>
      </c>
      <c r="C147" s="16" t="s">
        <v>67</v>
      </c>
      <c r="D147" s="16" t="s">
        <v>68</v>
      </c>
      <c r="E147" s="17" t="n">
        <v>1</v>
      </c>
      <c r="F147" s="7" t="s">
        <f>=DATEDIF(A147,$O$2,"y")</f>
      </c>
      <c r="G147" s="7" t="s">
        <f>=DATEDIF(A147,$O$2,"ym")</f>
      </c>
      <c r="H147" s="7" t="s">
        <f>=DATEDIF(A147,$O$2,"md")</f>
      </c>
      <c r="I147" s="7" t="n">
        <v>18</v>
      </c>
      <c r="J147" s="17" t="n">
        <v>347.49</v>
      </c>
      <c r="K147" s="6" t="s">
        <f>=Портфель!F19*Портфель!$Q$13</f>
      </c>
      <c r="L147" s="6" t="s">
        <f>=E147*K147</f>
      </c>
      <c r="M147" s="6" t="s">
        <f>=(K147-J147)*E147</f>
      </c>
      <c r="N147" s="6" t="s">
        <f>=MAX(0,M147*0.13)</f>
      </c>
    </row>
    <row collapsed="false" customFormat="false" customHeight="false" hidden="false" ht="12.1" outlineLevel="0" r="148">
      <c r="A148" s="36" t="n">
        <v>46251</v>
      </c>
      <c r="B148" s="16" t="s">
        <v>203</v>
      </c>
      <c r="C148" s="16" t="s">
        <v>67</v>
      </c>
      <c r="D148" s="16" t="s">
        <v>68</v>
      </c>
      <c r="E148" s="17" t="n">
        <v>1</v>
      </c>
      <c r="F148" s="7" t="s">
        <f>=DATEDIF(A148,$O$2,"y")</f>
      </c>
      <c r="G148" s="7" t="s">
        <f>=DATEDIF(A148,$O$2,"ym")</f>
      </c>
      <c r="H148" s="7" t="s">
        <f>=DATEDIF(A148,$O$2,"md")</f>
      </c>
      <c r="I148" s="7" t="n">
        <v>5</v>
      </c>
      <c r="J148" s="17" t="n">
        <v>311.17</v>
      </c>
      <c r="K148" s="6" t="s">
        <f>=Портфель!F19*Портфель!$Q$13</f>
      </c>
      <c r="L148" s="6" t="s">
        <f>=E148*K148</f>
      </c>
      <c r="M148" s="6" t="s">
        <f>=(K148-J148)*E148</f>
      </c>
      <c r="N148" s="6" t="s">
        <f>=MAX(0,M148*0.13)</f>
      </c>
    </row>
    <row collapsed="false" customFormat="false" customHeight="false" hidden="false" ht="12.1" outlineLevel="0" r="149">
      <c r="A149" s="36" t="n">
        <v>46225</v>
      </c>
      <c r="B149" s="16" t="s">
        <v>203</v>
      </c>
      <c r="C149" s="16" t="s">
        <v>69</v>
      </c>
      <c r="D149" s="16" t="s">
        <v>70</v>
      </c>
      <c r="E149" s="17" t="n">
        <v>10</v>
      </c>
      <c r="F149" s="7" t="s">
        <f>=DATEDIF(A149,$O$2,"y")</f>
      </c>
      <c r="G149" s="7" t="s">
        <f>=DATEDIF(A149,$O$2,"ym")</f>
      </c>
      <c r="H149" s="7" t="s">
        <f>=DATEDIF(A149,$O$2,"md")</f>
      </c>
      <c r="I149" s="7" t="n">
        <v>31</v>
      </c>
      <c r="J149" s="17" t="n">
        <v>174.422</v>
      </c>
      <c r="K149" s="6" t="s">
        <f>=Портфель!F20*Портфель!$Q$13</f>
      </c>
      <c r="L149" s="6" t="s">
        <f>=E149*K149</f>
      </c>
      <c r="M149" s="6" t="s">
        <f>=(K149-J149)*E149</f>
      </c>
      <c r="N149" s="6" t="s">
        <f>=MAX(0,M149*0.13)</f>
      </c>
    </row>
    <row collapsed="false" customFormat="false" customHeight="false" hidden="false" ht="12.1" outlineLevel="0" r="150">
      <c r="A150" s="36" t="n">
        <v>46139</v>
      </c>
      <c r="B150" s="16" t="s">
        <v>203</v>
      </c>
      <c r="C150" s="16" t="s">
        <v>71</v>
      </c>
      <c r="D150" s="16" t="s">
        <v>72</v>
      </c>
      <c r="E150" s="17" t="n">
        <v>1</v>
      </c>
      <c r="F150" s="7" t="s">
        <f>=DATEDIF(A150,$O$2,"y")</f>
      </c>
      <c r="G150" s="7" t="s">
        <f>=DATEDIF(A150,$O$2,"ym")</f>
      </c>
      <c r="H150" s="7" t="s">
        <f>=DATEDIF(A150,$O$2,"md")</f>
      </c>
      <c r="I150" s="7" t="n">
        <v>117</v>
      </c>
      <c r="J150" s="17" t="n">
        <v>415.49</v>
      </c>
      <c r="K150" s="6" t="s">
        <f>=Портфель!F21*Портфель!$Q$13</f>
      </c>
      <c r="L150" s="6" t="s">
        <f>=E150*K150</f>
      </c>
      <c r="M150" s="6" t="s">
        <f>=(K150-J150)*E150</f>
      </c>
      <c r="N150" s="6" t="s">
        <f>=MAX(0,M150*0.13)</f>
      </c>
    </row>
    <row collapsed="false" customFormat="false" customHeight="false" hidden="false" ht="12.1" outlineLevel="0" r="151">
      <c r="A151" s="36" t="n">
        <v>46160</v>
      </c>
      <c r="B151" s="16" t="s">
        <v>203</v>
      </c>
      <c r="C151" s="16" t="s">
        <v>71</v>
      </c>
      <c r="D151" s="16" t="s">
        <v>72</v>
      </c>
      <c r="E151" s="17" t="n">
        <v>1</v>
      </c>
      <c r="F151" s="7" t="s">
        <f>=DATEDIF(A151,$O$2,"y")</f>
      </c>
      <c r="G151" s="7" t="s">
        <f>=DATEDIF(A151,$O$2,"ym")</f>
      </c>
      <c r="H151" s="7" t="s">
        <f>=DATEDIF(A151,$O$2,"md")</f>
      </c>
      <c r="I151" s="7" t="n">
        <v>96</v>
      </c>
      <c r="J151" s="17" t="n">
        <v>397.28</v>
      </c>
      <c r="K151" s="6" t="s">
        <f>=Портфель!F21*Портфель!$Q$13</f>
      </c>
      <c r="L151" s="6" t="s">
        <f>=E151*K151</f>
      </c>
      <c r="M151" s="6" t="s">
        <f>=(K151-J151)*E151</f>
      </c>
      <c r="N151" s="6" t="s">
        <f>=MAX(0,M151*0.13)</f>
      </c>
    </row>
    <row collapsed="false" customFormat="false" customHeight="false" hidden="false" ht="12.1" outlineLevel="0" r="152">
      <c r="A152" s="36" t="n">
        <v>46202</v>
      </c>
      <c r="B152" s="16" t="s">
        <v>203</v>
      </c>
      <c r="C152" s="16" t="s">
        <v>71</v>
      </c>
      <c r="D152" s="16" t="s">
        <v>72</v>
      </c>
      <c r="E152" s="17" t="n">
        <v>1</v>
      </c>
      <c r="F152" s="7" t="s">
        <f>=DATEDIF(A152,$O$2,"y")</f>
      </c>
      <c r="G152" s="7" t="s">
        <f>=DATEDIF(A152,$O$2,"ym")</f>
      </c>
      <c r="H152" s="7" t="s">
        <f>=DATEDIF(A152,$O$2,"md")</f>
      </c>
      <c r="I152" s="7" t="n">
        <v>54</v>
      </c>
      <c r="J152" s="17" t="n">
        <v>355.45</v>
      </c>
      <c r="K152" s="6" t="s">
        <f>=Портфель!F21*Портфель!$Q$13</f>
      </c>
      <c r="L152" s="6" t="s">
        <f>=E152*K152</f>
      </c>
      <c r="M152" s="6" t="s">
        <f>=(K152-J152)*E152</f>
      </c>
      <c r="N152" s="6" t="s">
        <f>=MAX(0,M152*0.13)</f>
      </c>
    </row>
    <row collapsed="false" customFormat="false" customHeight="false" hidden="false" ht="12.1" outlineLevel="0" r="153">
      <c r="A153" s="36" t="n">
        <v>46251</v>
      </c>
      <c r="B153" s="16" t="s">
        <v>203</v>
      </c>
      <c r="C153" s="16" t="s">
        <v>71</v>
      </c>
      <c r="D153" s="16" t="s">
        <v>72</v>
      </c>
      <c r="E153" s="17" t="n">
        <v>1</v>
      </c>
      <c r="F153" s="7" t="s">
        <f>=DATEDIF(A153,$O$2,"y")</f>
      </c>
      <c r="G153" s="7" t="s">
        <f>=DATEDIF(A153,$O$2,"ym")</f>
      </c>
      <c r="H153" s="7" t="s">
        <f>=DATEDIF(A153,$O$2,"md")</f>
      </c>
      <c r="I153" s="7" t="n">
        <v>5</v>
      </c>
      <c r="J153" s="17" t="n">
        <v>347.64</v>
      </c>
      <c r="K153" s="6" t="s">
        <f>=Портфель!F21*Портфель!$Q$13</f>
      </c>
      <c r="L153" s="6" t="s">
        <f>=E153*K153</f>
      </c>
      <c r="M153" s="6" t="s">
        <f>=(K153-J153)*E153</f>
      </c>
      <c r="N153" s="6" t="s">
        <f>=MAX(0,M153*0.13)</f>
      </c>
    </row>
    <row collapsed="false" customFormat="false" customHeight="false" hidden="false" ht="12.1" outlineLevel="0" r="154">
      <c r="A154" s="36" t="n">
        <v>46126</v>
      </c>
      <c r="B154" s="16" t="s">
        <v>203</v>
      </c>
      <c r="C154" s="16" t="s">
        <v>73</v>
      </c>
      <c r="D154" s="16" t="s">
        <v>74</v>
      </c>
      <c r="E154" s="17" t="n">
        <v>10</v>
      </c>
      <c r="F154" s="7" t="s">
        <f>=DATEDIF(A154,$O$2,"y")</f>
      </c>
      <c r="G154" s="7" t="s">
        <f>=DATEDIF(A154,$O$2,"ym")</f>
      </c>
      <c r="H154" s="7" t="s">
        <f>=DATEDIF(A154,$O$2,"md")</f>
      </c>
      <c r="I154" s="7" t="n">
        <v>130</v>
      </c>
      <c r="J154" s="17" t="n">
        <v>41.309</v>
      </c>
      <c r="K154" s="6" t="s">
        <f>=Портфель!F22*Портфель!$Q$13</f>
      </c>
      <c r="L154" s="6" t="s">
        <f>=E154*K154</f>
      </c>
      <c r="M154" s="6" t="s">
        <f>=(K154-J154)*E154</f>
      </c>
      <c r="N154" s="6" t="s">
        <f>=MAX(0,M154*0.13)</f>
      </c>
    </row>
    <row collapsed="false" customFormat="false" customHeight="false" hidden="false" ht="12.1" outlineLevel="0" r="155">
      <c r="A155" s="36" t="n">
        <v>46160</v>
      </c>
      <c r="B155" s="16" t="s">
        <v>203</v>
      </c>
      <c r="C155" s="16" t="s">
        <v>73</v>
      </c>
      <c r="D155" s="16" t="s">
        <v>74</v>
      </c>
      <c r="E155" s="17" t="n">
        <v>10</v>
      </c>
      <c r="F155" s="7" t="s">
        <f>=DATEDIF(A155,$O$2,"y")</f>
      </c>
      <c r="G155" s="7" t="s">
        <f>=DATEDIF(A155,$O$2,"ym")</f>
      </c>
      <c r="H155" s="7" t="s">
        <f>=DATEDIF(A155,$O$2,"md")</f>
      </c>
      <c r="I155" s="7" t="n">
        <v>96</v>
      </c>
      <c r="J155" s="17" t="n">
        <v>39.528</v>
      </c>
      <c r="K155" s="6" t="s">
        <f>=Портфель!F22*Портфель!$Q$13</f>
      </c>
      <c r="L155" s="6" t="s">
        <f>=E155*K155</f>
      </c>
      <c r="M155" s="6" t="s">
        <f>=(K155-J155)*E155</f>
      </c>
      <c r="N155" s="6" t="s">
        <f>=MAX(0,M155*0.13)</f>
      </c>
    </row>
    <row collapsed="false" customFormat="false" customHeight="false" hidden="false" ht="12.1" outlineLevel="0" r="156">
      <c r="A156" s="36" t="n">
        <v>46167</v>
      </c>
      <c r="B156" s="16" t="s">
        <v>203</v>
      </c>
      <c r="C156" s="16" t="s">
        <v>73</v>
      </c>
      <c r="D156" s="16" t="s">
        <v>74</v>
      </c>
      <c r="E156" s="17" t="n">
        <v>10</v>
      </c>
      <c r="F156" s="7" t="s">
        <f>=DATEDIF(A156,$O$2,"y")</f>
      </c>
      <c r="G156" s="7" t="s">
        <f>=DATEDIF(A156,$O$2,"ym")</f>
      </c>
      <c r="H156" s="7" t="s">
        <f>=DATEDIF(A156,$O$2,"md")</f>
      </c>
      <c r="I156" s="7" t="n">
        <v>89</v>
      </c>
      <c r="J156" s="17" t="n">
        <v>40.964</v>
      </c>
      <c r="K156" s="6" t="s">
        <f>=Портфель!F22*Портфель!$Q$13</f>
      </c>
      <c r="L156" s="6" t="s">
        <f>=E156*K156</f>
      </c>
      <c r="M156" s="6" t="s">
        <f>=(K156-J156)*E156</f>
      </c>
      <c r="N156" s="6" t="s">
        <f>=MAX(0,M156*0.13)</f>
      </c>
    </row>
    <row collapsed="false" customFormat="false" customHeight="false" hidden="false" ht="12.1" outlineLevel="0" r="157">
      <c r="A157" s="36" t="n">
        <v>46230</v>
      </c>
      <c r="B157" s="16" t="s">
        <v>203</v>
      </c>
      <c r="C157" s="16" t="s">
        <v>75</v>
      </c>
      <c r="D157" s="16" t="s">
        <v>76</v>
      </c>
      <c r="E157" s="17" t="n">
        <v>1</v>
      </c>
      <c r="F157" s="7" t="s">
        <f>=DATEDIF(A157,$O$2,"y")</f>
      </c>
      <c r="G157" s="7" t="s">
        <f>=DATEDIF(A157,$O$2,"ym")</f>
      </c>
      <c r="H157" s="7" t="s">
        <f>=DATEDIF(A157,$O$2,"md")</f>
      </c>
      <c r="I157" s="7" t="n">
        <v>26</v>
      </c>
      <c r="J157" s="17" t="n">
        <v>419.54</v>
      </c>
      <c r="K157" s="6" t="s">
        <f>=Портфель!F23*Портфель!$Q$13</f>
      </c>
      <c r="L157" s="6" t="s">
        <f>=E157*K157</f>
      </c>
      <c r="M157" s="6" t="s">
        <f>=(K157-J157)*E157</f>
      </c>
      <c r="N157" s="6" t="s">
        <f>=MAX(0,M157*0.13)</f>
      </c>
    </row>
    <row collapsed="false" customFormat="false" customHeight="false" hidden="false" ht="12.1" outlineLevel="0" r="158">
      <c r="A158" s="36" t="n">
        <v>46178</v>
      </c>
      <c r="B158" s="16" t="s">
        <v>203</v>
      </c>
      <c r="C158" s="16" t="s">
        <v>78</v>
      </c>
      <c r="D158" s="16" t="s">
        <v>80</v>
      </c>
      <c r="E158" s="17" t="n">
        <v>1</v>
      </c>
      <c r="F158" s="7" t="s">
        <f>=DATEDIF(A158,$O$2,"y")</f>
      </c>
      <c r="G158" s="7" t="s">
        <f>=DATEDIF(A158,$O$2,"ym")</f>
      </c>
      <c r="H158" s="7" t="s">
        <f>=DATEDIF(A158,$O$2,"md")</f>
      </c>
      <c r="I158" s="7" t="n">
        <v>78</v>
      </c>
      <c r="J158" s="17" t="n">
        <v>942.71</v>
      </c>
      <c r="K158" s="6" t="s">
        <f>=Портфель!F25*Портфель!G25/100*Портфель!$Q$13+Портфель!H25*Портфель!$Q$13</f>
      </c>
      <c r="L158" s="6" t="s">
        <f>=E158*K158</f>
      </c>
      <c r="M158" s="6" t="s">
        <f>=(K158-J158)*E158</f>
      </c>
      <c r="N158" s="6" t="s">
        <f>=MAX(0,M158*0.13)</f>
      </c>
    </row>
    <row collapsed="false" customFormat="false" customHeight="false" hidden="false" ht="12.1" outlineLevel="0" r="159">
      <c r="A159" s="36" t="n">
        <v>46178</v>
      </c>
      <c r="B159" s="16" t="s">
        <v>203</v>
      </c>
      <c r="C159" s="16" t="s">
        <v>78</v>
      </c>
      <c r="D159" s="16" t="s">
        <v>80</v>
      </c>
      <c r="E159" s="17" t="n">
        <v>5</v>
      </c>
      <c r="F159" s="7" t="s">
        <f>=DATEDIF(A159,$O$2,"y")</f>
      </c>
      <c r="G159" s="7" t="s">
        <f>=DATEDIF(A159,$O$2,"ym")</f>
      </c>
      <c r="H159" s="7" t="s">
        <f>=DATEDIF(A159,$O$2,"md")</f>
      </c>
      <c r="I159" s="7" t="n">
        <v>78</v>
      </c>
      <c r="J159" s="17" t="n">
        <v>942.708</v>
      </c>
      <c r="K159" s="6" t="s">
        <f>=Портфель!F25*Портфель!G25/100*Портфель!$Q$13+Портфель!H25*Портфель!$Q$13</f>
      </c>
      <c r="L159" s="6" t="s">
        <f>=E159*K159</f>
      </c>
      <c r="M159" s="6" t="s">
        <f>=(K159-J159)*E159</f>
      </c>
      <c r="N159" s="6" t="s">
        <f>=MAX(0,M159*0.13)</f>
      </c>
    </row>
    <row collapsed="false" customFormat="false" customHeight="false" hidden="false" ht="12.1" outlineLevel="0" r="160">
      <c r="A160" s="36" t="n">
        <v>46178</v>
      </c>
      <c r="B160" s="16" t="s">
        <v>203</v>
      </c>
      <c r="C160" s="16" t="s">
        <v>78</v>
      </c>
      <c r="D160" s="16" t="s">
        <v>80</v>
      </c>
      <c r="E160" s="17" t="n">
        <v>1</v>
      </c>
      <c r="F160" s="7" t="s">
        <f>=DATEDIF(A160,$O$2,"y")</f>
      </c>
      <c r="G160" s="7" t="s">
        <f>=DATEDIF(A160,$O$2,"ym")</f>
      </c>
      <c r="H160" s="7" t="s">
        <f>=DATEDIF(A160,$O$2,"md")</f>
      </c>
      <c r="I160" s="7" t="n">
        <v>78</v>
      </c>
      <c r="J160" s="17" t="n">
        <v>942.71</v>
      </c>
      <c r="K160" s="6" t="s">
        <f>=Портфель!F25*Портфель!G25/100*Портфель!$Q$13+Портфель!H25*Портфель!$Q$13</f>
      </c>
      <c r="L160" s="6" t="s">
        <f>=E160*K160</f>
      </c>
      <c r="M160" s="6" t="s">
        <f>=(K160-J160)*E160</f>
      </c>
      <c r="N160" s="6" t="s">
        <f>=MAX(0,M160*0.13)</f>
      </c>
    </row>
    <row collapsed="false" customFormat="false" customHeight="false" hidden="false" ht="12.1" outlineLevel="0" r="161">
      <c r="A161" s="36" t="n">
        <v>46178</v>
      </c>
      <c r="B161" s="16" t="s">
        <v>203</v>
      </c>
      <c r="C161" s="16" t="s">
        <v>78</v>
      </c>
      <c r="D161" s="16" t="s">
        <v>80</v>
      </c>
      <c r="E161" s="17" t="n">
        <v>5</v>
      </c>
      <c r="F161" s="7" t="s">
        <f>=DATEDIF(A161,$O$2,"y")</f>
      </c>
      <c r="G161" s="7" t="s">
        <f>=DATEDIF(A161,$O$2,"ym")</f>
      </c>
      <c r="H161" s="7" t="s">
        <f>=DATEDIF(A161,$O$2,"md")</f>
      </c>
      <c r="I161" s="7" t="n">
        <v>78</v>
      </c>
      <c r="J161" s="17" t="n">
        <v>942.708</v>
      </c>
      <c r="K161" s="6" t="s">
        <f>=Портфель!F25*Портфель!G25/100*Портфель!$Q$13+Портфель!H25*Портфель!$Q$13</f>
      </c>
      <c r="L161" s="6" t="s">
        <f>=E161*K161</f>
      </c>
      <c r="M161" s="6" t="s">
        <f>=(K161-J161)*E161</f>
      </c>
      <c r="N161" s="6" t="s">
        <f>=MAX(0,M161*0.13)</f>
      </c>
    </row>
    <row collapsed="false" customFormat="false" customHeight="false" hidden="false" ht="12.1" outlineLevel="0" r="162">
      <c r="A162" s="36" t="n">
        <v>46179</v>
      </c>
      <c r="B162" s="16" t="s">
        <v>203</v>
      </c>
      <c r="C162" s="16" t="s">
        <v>78</v>
      </c>
      <c r="D162" s="16" t="s">
        <v>80</v>
      </c>
      <c r="E162" s="17" t="n">
        <v>1</v>
      </c>
      <c r="F162" s="7" t="s">
        <f>=DATEDIF(A162,$O$2,"y")</f>
      </c>
      <c r="G162" s="7" t="s">
        <f>=DATEDIF(A162,$O$2,"ym")</f>
      </c>
      <c r="H162" s="7" t="s">
        <f>=DATEDIF(A162,$O$2,"md")</f>
      </c>
      <c r="I162" s="7" t="n">
        <v>77</v>
      </c>
      <c r="J162" s="17" t="n">
        <v>943.7</v>
      </c>
      <c r="K162" s="6" t="s">
        <f>=Портфель!F25*Портфель!G25/100*Портфель!$Q$13+Портфель!H25*Портфель!$Q$13</f>
      </c>
      <c r="L162" s="6" t="s">
        <f>=E162*K162</f>
      </c>
      <c r="M162" s="6" t="s">
        <f>=(K162-J162)*E162</f>
      </c>
      <c r="N162" s="6" t="s">
        <f>=MAX(0,M162*0.13)</f>
      </c>
    </row>
    <row collapsed="false" customFormat="false" customHeight="false" hidden="false" ht="12.1" outlineLevel="0" r="163">
      <c r="A163" s="36" t="n">
        <v>46140</v>
      </c>
      <c r="B163" s="16" t="s">
        <v>203</v>
      </c>
      <c r="C163" s="16" t="s">
        <v>82</v>
      </c>
      <c r="D163" s="16" t="s">
        <v>83</v>
      </c>
      <c r="E163" s="17" t="n">
        <v>1</v>
      </c>
      <c r="F163" s="7" t="s">
        <f>=DATEDIF(A163,$O$2,"y")</f>
      </c>
      <c r="G163" s="7" t="s">
        <f>=DATEDIF(A163,$O$2,"ym")</f>
      </c>
      <c r="H163" s="7" t="s">
        <f>=DATEDIF(A163,$O$2,"md")</f>
      </c>
      <c r="I163" s="7" t="n">
        <v>116</v>
      </c>
      <c r="J163" s="17" t="n">
        <v>894.67</v>
      </c>
      <c r="K163" s="6" t="s">
        <f>=Портфель!F26*Портфель!G26/100*Портфель!$Q$13+Портфель!H26*Портфель!$Q$13</f>
      </c>
      <c r="L163" s="6" t="s">
        <f>=E163*K163</f>
      </c>
      <c r="M163" s="6" t="s">
        <f>=(K163-J163)*E163</f>
      </c>
      <c r="N163" s="6" t="s">
        <f>=MAX(0,M163*0.13)</f>
      </c>
    </row>
    <row collapsed="false" customFormat="false" customHeight="false" hidden="false" ht="12.1" outlineLevel="0" r="164">
      <c r="A164" s="36" t="n">
        <v>46160</v>
      </c>
      <c r="B164" s="16" t="s">
        <v>203</v>
      </c>
      <c r="C164" s="16" t="s">
        <v>82</v>
      </c>
      <c r="D164" s="16" t="s">
        <v>83</v>
      </c>
      <c r="E164" s="17" t="n">
        <v>1</v>
      </c>
      <c r="F164" s="7" t="s">
        <f>=DATEDIF(A164,$O$2,"y")</f>
      </c>
      <c r="G164" s="7" t="s">
        <f>=DATEDIF(A164,$O$2,"ym")</f>
      </c>
      <c r="H164" s="7" t="s">
        <f>=DATEDIF(A164,$O$2,"md")</f>
      </c>
      <c r="I164" s="7" t="n">
        <v>96</v>
      </c>
      <c r="J164" s="17" t="n">
        <v>901.1</v>
      </c>
      <c r="K164" s="6" t="s">
        <f>=Портфель!F26*Портфель!G26/100*Портфель!$Q$13+Портфель!H26*Портфель!$Q$13</f>
      </c>
      <c r="L164" s="6" t="s">
        <f>=E164*K164</f>
      </c>
      <c r="M164" s="6" t="s">
        <f>=(K164-J164)*E164</f>
      </c>
      <c r="N164" s="6" t="s">
        <f>=MAX(0,M164*0.13)</f>
      </c>
    </row>
    <row collapsed="false" customFormat="false" customHeight="false" hidden="false" ht="12.1" outlineLevel="0" r="165">
      <c r="A165" s="36" t="n">
        <v>46167</v>
      </c>
      <c r="B165" s="16" t="s">
        <v>203</v>
      </c>
      <c r="C165" s="16" t="s">
        <v>82</v>
      </c>
      <c r="D165" s="16" t="s">
        <v>83</v>
      </c>
      <c r="E165" s="17" t="n">
        <v>1</v>
      </c>
      <c r="F165" s="7" t="s">
        <f>=DATEDIF(A165,$O$2,"y")</f>
      </c>
      <c r="G165" s="7" t="s">
        <f>=DATEDIF(A165,$O$2,"ym")</f>
      </c>
      <c r="H165" s="7" t="s">
        <f>=DATEDIF(A165,$O$2,"md")</f>
      </c>
      <c r="I165" s="7" t="n">
        <v>89</v>
      </c>
      <c r="J165" s="17" t="n">
        <v>902.96</v>
      </c>
      <c r="K165" s="6" t="s">
        <f>=Портфель!F26*Портфель!G26/100*Портфель!$Q$13+Портфель!H26*Портфель!$Q$13</f>
      </c>
      <c r="L165" s="6" t="s">
        <f>=E165*K165</f>
      </c>
      <c r="M165" s="6" t="s">
        <f>=(K165-J165)*E165</f>
      </c>
      <c r="N165" s="6" t="s">
        <f>=MAX(0,M165*0.13)</f>
      </c>
    </row>
    <row collapsed="false" customFormat="false" customHeight="false" hidden="false" ht="12.1" outlineLevel="0" r="166">
      <c r="A166" s="36" t="n">
        <v>46179</v>
      </c>
      <c r="B166" s="16" t="s">
        <v>203</v>
      </c>
      <c r="C166" s="16" t="s">
        <v>82</v>
      </c>
      <c r="D166" s="16" t="s">
        <v>83</v>
      </c>
      <c r="E166" s="17" t="n">
        <v>1</v>
      </c>
      <c r="F166" s="7" t="s">
        <f>=DATEDIF(A166,$O$2,"y")</f>
      </c>
      <c r="G166" s="7" t="s">
        <f>=DATEDIF(A166,$O$2,"ym")</f>
      </c>
      <c r="H166" s="7" t="s">
        <f>=DATEDIF(A166,$O$2,"md")</f>
      </c>
      <c r="I166" s="7" t="n">
        <v>77</v>
      </c>
      <c r="J166" s="17" t="n">
        <v>906.68</v>
      </c>
      <c r="K166" s="6" t="s">
        <f>=Портфель!F26*Портфель!G26/100*Портфель!$Q$13+Портфель!H26*Портфель!$Q$13</f>
      </c>
      <c r="L166" s="6" t="s">
        <f>=E166*K166</f>
      </c>
      <c r="M166" s="6" t="s">
        <f>=(K166-J166)*E166</f>
      </c>
      <c r="N166" s="6" t="s">
        <f>=MAX(0,M166*0.13)</f>
      </c>
    </row>
    <row collapsed="false" customFormat="false" customHeight="false" hidden="false" ht="12.1" outlineLevel="0" r="167">
      <c r="A167" s="36" t="n">
        <v>46181</v>
      </c>
      <c r="B167" s="16" t="s">
        <v>203</v>
      </c>
      <c r="C167" s="16" t="s">
        <v>82</v>
      </c>
      <c r="D167" s="16" t="s">
        <v>83</v>
      </c>
      <c r="E167" s="17" t="n">
        <v>1</v>
      </c>
      <c r="F167" s="7" t="s">
        <f>=DATEDIF(A167,$O$2,"y")</f>
      </c>
      <c r="G167" s="7" t="s">
        <f>=DATEDIF(A167,$O$2,"ym")</f>
      </c>
      <c r="H167" s="7" t="s">
        <f>=DATEDIF(A167,$O$2,"md")</f>
      </c>
      <c r="I167" s="7" t="n">
        <v>75</v>
      </c>
      <c r="J167" s="17" t="n">
        <v>902.55</v>
      </c>
      <c r="K167" s="6" t="s">
        <f>=Портфель!F26*Портфель!G26/100*Портфель!$Q$13+Портфель!H26*Портфель!$Q$13</f>
      </c>
      <c r="L167" s="6" t="s">
        <f>=E167*K167</f>
      </c>
      <c r="M167" s="6" t="s">
        <f>=(K167-J167)*E167</f>
      </c>
      <c r="N167" s="6" t="s">
        <f>=MAX(0,M167*0.13)</f>
      </c>
    </row>
    <row collapsed="false" customFormat="false" customHeight="false" hidden="false" ht="12.1" outlineLevel="0" r="168">
      <c r="A168" s="36" t="n">
        <v>46188</v>
      </c>
      <c r="B168" s="16" t="s">
        <v>203</v>
      </c>
      <c r="C168" s="16" t="s">
        <v>82</v>
      </c>
      <c r="D168" s="16" t="s">
        <v>83</v>
      </c>
      <c r="E168" s="17" t="n">
        <v>1</v>
      </c>
      <c r="F168" s="7" t="s">
        <f>=DATEDIF(A168,$O$2,"y")</f>
      </c>
      <c r="G168" s="7" t="s">
        <f>=DATEDIF(A168,$O$2,"ym")</f>
      </c>
      <c r="H168" s="7" t="s">
        <f>=DATEDIF(A168,$O$2,"md")</f>
      </c>
      <c r="I168" s="7" t="n">
        <v>68</v>
      </c>
      <c r="J168" s="17" t="n">
        <v>903.34</v>
      </c>
      <c r="K168" s="6" t="s">
        <f>=Портфель!F26*Портфель!G26/100*Портфель!$Q$13+Портфель!H26*Портфель!$Q$13</f>
      </c>
      <c r="L168" s="6" t="s">
        <f>=E168*K168</f>
      </c>
      <c r="M168" s="6" t="s">
        <f>=(K168-J168)*E168</f>
      </c>
      <c r="N168" s="6" t="s">
        <f>=MAX(0,M168*0.13)</f>
      </c>
    </row>
    <row collapsed="false" customFormat="false" customHeight="false" hidden="false" ht="12.1" outlineLevel="0" r="169">
      <c r="A169" s="36" t="n">
        <v>46195</v>
      </c>
      <c r="B169" s="16" t="s">
        <v>203</v>
      </c>
      <c r="C169" s="16" t="s">
        <v>82</v>
      </c>
      <c r="D169" s="16" t="s">
        <v>83</v>
      </c>
      <c r="E169" s="17" t="n">
        <v>1</v>
      </c>
      <c r="F169" s="7" t="s">
        <f>=DATEDIF(A169,$O$2,"y")</f>
      </c>
      <c r="G169" s="7" t="s">
        <f>=DATEDIF(A169,$O$2,"ym")</f>
      </c>
      <c r="H169" s="7" t="s">
        <f>=DATEDIF(A169,$O$2,"md")</f>
      </c>
      <c r="I169" s="7" t="n">
        <v>61</v>
      </c>
      <c r="J169" s="17" t="n">
        <v>891.6</v>
      </c>
      <c r="K169" s="6" t="s">
        <f>=Портфель!F26*Портфель!G26/100*Портфель!$Q$13+Портфель!H26*Портфель!$Q$13</f>
      </c>
      <c r="L169" s="6" t="s">
        <f>=E169*K169</f>
      </c>
      <c r="M169" s="6" t="s">
        <f>=(K169-J169)*E169</f>
      </c>
      <c r="N169" s="6" t="s">
        <f>=MAX(0,M169*0.13)</f>
      </c>
    </row>
    <row collapsed="false" customFormat="false" customHeight="false" hidden="false" ht="12.1" outlineLevel="0" r="170">
      <c r="A170" s="36" t="n">
        <v>46202</v>
      </c>
      <c r="B170" s="16" t="s">
        <v>203</v>
      </c>
      <c r="C170" s="16" t="s">
        <v>82</v>
      </c>
      <c r="D170" s="16" t="s">
        <v>83</v>
      </c>
      <c r="E170" s="17" t="n">
        <v>1</v>
      </c>
      <c r="F170" s="7" t="s">
        <f>=DATEDIF(A170,$O$2,"y")</f>
      </c>
      <c r="G170" s="7" t="s">
        <f>=DATEDIF(A170,$O$2,"ym")</f>
      </c>
      <c r="H170" s="7" t="s">
        <f>=DATEDIF(A170,$O$2,"md")</f>
      </c>
      <c r="I170" s="7" t="n">
        <v>54</v>
      </c>
      <c r="J170" s="17" t="n">
        <v>869.89</v>
      </c>
      <c r="K170" s="6" t="s">
        <f>=Портфель!F26*Портфель!G26/100*Портфель!$Q$13+Портфель!H26*Портфель!$Q$13</f>
      </c>
      <c r="L170" s="6" t="s">
        <f>=E170*K170</f>
      </c>
      <c r="M170" s="6" t="s">
        <f>=(K170-J170)*E170</f>
      </c>
      <c r="N170" s="6" t="s">
        <f>=MAX(0,M170*0.13)</f>
      </c>
    </row>
    <row collapsed="false" customFormat="false" customHeight="false" hidden="false" ht="12.1" outlineLevel="0" r="171">
      <c r="A171" s="36" t="n">
        <v>46216</v>
      </c>
      <c r="B171" s="16" t="s">
        <v>203</v>
      </c>
      <c r="C171" s="16" t="s">
        <v>82</v>
      </c>
      <c r="D171" s="16" t="s">
        <v>83</v>
      </c>
      <c r="E171" s="17" t="n">
        <v>1</v>
      </c>
      <c r="F171" s="7" t="s">
        <f>=DATEDIF(A171,$O$2,"y")</f>
      </c>
      <c r="G171" s="7" t="s">
        <f>=DATEDIF(A171,$O$2,"ym")</f>
      </c>
      <c r="H171" s="7" t="s">
        <f>=DATEDIF(A171,$O$2,"md")</f>
      </c>
      <c r="I171" s="7" t="n">
        <v>40</v>
      </c>
      <c r="J171" s="17" t="n">
        <v>859.47</v>
      </c>
      <c r="K171" s="6" t="s">
        <f>=Портфель!F26*Портфель!G26/100*Портфель!$Q$13+Портфель!H26*Портфель!$Q$13</f>
      </c>
      <c r="L171" s="6" t="s">
        <f>=E171*K171</f>
      </c>
      <c r="M171" s="6" t="s">
        <f>=(K171-J171)*E171</f>
      </c>
      <c r="N171" s="6" t="s">
        <f>=MAX(0,M171*0.13)</f>
      </c>
    </row>
    <row collapsed="false" customFormat="false" customHeight="false" hidden="false" ht="12.1" outlineLevel="0" r="172">
      <c r="A172" s="36" t="n">
        <v>46230</v>
      </c>
      <c r="B172" s="16" t="s">
        <v>203</v>
      </c>
      <c r="C172" s="16" t="s">
        <v>82</v>
      </c>
      <c r="D172" s="16" t="s">
        <v>83</v>
      </c>
      <c r="E172" s="17" t="n">
        <v>1</v>
      </c>
      <c r="F172" s="7" t="s">
        <f>=DATEDIF(A172,$O$2,"y")</f>
      </c>
      <c r="G172" s="7" t="s">
        <f>=DATEDIF(A172,$O$2,"ym")</f>
      </c>
      <c r="H172" s="7" t="s">
        <f>=DATEDIF(A172,$O$2,"md")</f>
      </c>
      <c r="I172" s="7" t="n">
        <v>26</v>
      </c>
      <c r="J172" s="17" t="n">
        <v>881.27</v>
      </c>
      <c r="K172" s="6" t="s">
        <f>=Портфель!F26*Портфель!G26/100*Портфель!$Q$13+Портфель!H26*Портфель!$Q$13</f>
      </c>
      <c r="L172" s="6" t="s">
        <f>=E172*K172</f>
      </c>
      <c r="M172" s="6" t="s">
        <f>=(K172-J172)*E172</f>
      </c>
      <c r="N172" s="6" t="s">
        <f>=MAX(0,M172*0.13)</f>
      </c>
    </row>
    <row collapsed="false" customFormat="false" customHeight="false" hidden="false" ht="12.1" outlineLevel="0" r="173">
      <c r="A173" s="36" t="n">
        <v>46237</v>
      </c>
      <c r="B173" s="16" t="s">
        <v>203</v>
      </c>
      <c r="C173" s="16" t="s">
        <v>82</v>
      </c>
      <c r="D173" s="16" t="s">
        <v>83</v>
      </c>
      <c r="E173" s="17" t="n">
        <v>1</v>
      </c>
      <c r="F173" s="7" t="s">
        <f>=DATEDIF(A173,$O$2,"y")</f>
      </c>
      <c r="G173" s="7" t="s">
        <f>=DATEDIF(A173,$O$2,"ym")</f>
      </c>
      <c r="H173" s="7" t="s">
        <f>=DATEDIF(A173,$O$2,"md")</f>
      </c>
      <c r="I173" s="7" t="n">
        <v>19</v>
      </c>
      <c r="J173" s="17" t="n">
        <v>886.89</v>
      </c>
      <c r="K173" s="6" t="s">
        <f>=Портфель!F26*Портфель!G26/100*Портфель!$Q$13+Портфель!H26*Портфель!$Q$13</f>
      </c>
      <c r="L173" s="6" t="s">
        <f>=E173*K173</f>
      </c>
      <c r="M173" s="6" t="s">
        <f>=(K173-J173)*E173</f>
      </c>
      <c r="N173" s="6" t="s">
        <f>=MAX(0,M173*0.13)</f>
      </c>
    </row>
    <row collapsed="false" customFormat="false" customHeight="false" hidden="false" ht="12.1" outlineLevel="0" r="174">
      <c r="A174" s="36" t="n">
        <v>46246</v>
      </c>
      <c r="B174" s="16" t="s">
        <v>203</v>
      </c>
      <c r="C174" s="16" t="s">
        <v>82</v>
      </c>
      <c r="D174" s="16" t="s">
        <v>83</v>
      </c>
      <c r="E174" s="17" t="n">
        <v>1</v>
      </c>
      <c r="F174" s="7" t="s">
        <f>=DATEDIF(A174,$O$2,"y")</f>
      </c>
      <c r="G174" s="7" t="s">
        <f>=DATEDIF(A174,$O$2,"ym")</f>
      </c>
      <c r="H174" s="7" t="s">
        <f>=DATEDIF(A174,$O$2,"md")</f>
      </c>
      <c r="I174" s="7" t="n">
        <v>10</v>
      </c>
      <c r="J174" s="17" t="n">
        <v>894.36</v>
      </c>
      <c r="K174" s="6" t="s">
        <f>=Портфель!F26*Портфель!G26/100*Портфель!$Q$13+Портфель!H26*Портфель!$Q$13</f>
      </c>
      <c r="L174" s="6" t="s">
        <f>=E174*K174</f>
      </c>
      <c r="M174" s="6" t="s">
        <f>=(K174-J174)*E174</f>
      </c>
      <c r="N174" s="6" t="s">
        <f>=MAX(0,M174*0.13)</f>
      </c>
    </row>
    <row collapsed="false" customFormat="false" customHeight="false" hidden="false" ht="12.1" outlineLevel="0" r="175">
      <c r="A175" s="36" t="n">
        <v>46251</v>
      </c>
      <c r="B175" s="16" t="s">
        <v>203</v>
      </c>
      <c r="C175" s="16" t="s">
        <v>82</v>
      </c>
      <c r="D175" s="16" t="s">
        <v>83</v>
      </c>
      <c r="E175" s="17" t="n">
        <v>1</v>
      </c>
      <c r="F175" s="7" t="s">
        <f>=DATEDIF(A175,$O$2,"y")</f>
      </c>
      <c r="G175" s="7" t="s">
        <f>=DATEDIF(A175,$O$2,"ym")</f>
      </c>
      <c r="H175" s="7" t="s">
        <f>=DATEDIF(A175,$O$2,"md")</f>
      </c>
      <c r="I175" s="7" t="n">
        <v>5</v>
      </c>
      <c r="J175" s="17" t="n">
        <v>877.47</v>
      </c>
      <c r="K175" s="6" t="s">
        <f>=Портфель!F26*Портфель!G26/100*Портфель!$Q$13+Портфель!H26*Портфель!$Q$13</f>
      </c>
      <c r="L175" s="6" t="s">
        <f>=E175*K175</f>
      </c>
      <c r="M175" s="6" t="s">
        <f>=(K175-J175)*E175</f>
      </c>
      <c r="N175" s="6" t="s">
        <f>=MAX(0,M175*0.13)</f>
      </c>
    </row>
    <row collapsed="false" customFormat="false" customHeight="false" hidden="false" ht="12.1" outlineLevel="0" r="176">
      <c r="A176" s="36"/>
      <c r="B176" s="16"/>
      <c r="C176" s="16"/>
      <c r="D176" s="16"/>
      <c r="E176" s="17"/>
      <c r="F176" s="7"/>
      <c r="G176" s="17"/>
      <c r="H176" s="16"/>
      <c r="I176" s="7"/>
      <c r="J176" s="17"/>
      <c r="K176" s="4" t="s">
        <v>88</v>
      </c>
      <c r="L176" s="8" t="s">
        <f>=SUBTOTAL(109,L2:L175)</f>
      </c>
      <c r="M176" s="8" t="s">
        <f>=SUBTOTAL(109,M2:M175)</f>
      </c>
      <c r="N176" s="8" t="s">
        <f>=MAX(0,M176*0.13)</f>
      </c>
    </row>
  </sheetData>
  <autoFilter ref="A1:O17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214</v>
      </c>
      <c r="D1" s="34" t="s">
        <v>215</v>
      </c>
      <c r="E1" s="34" t="s">
        <v>197</v>
      </c>
      <c r="F1" s="34" t="s">
        <v>216</v>
      </c>
      <c r="G1" s="34" t="s">
        <v>194</v>
      </c>
      <c r="H1" s="34" t="s">
        <v>217</v>
      </c>
      <c r="I1" s="34" t="s">
        <v>218</v>
      </c>
      <c r="J1" s="34" t="s">
        <v>219</v>
      </c>
      <c r="K1" s="34" t="s">
        <v>220</v>
      </c>
    </row>
    <row collapsed="false" customFormat="false" customHeight="false" hidden="false" ht="12.1" outlineLevel="0" r="2">
      <c r="A2" s="16" t="s">
        <v>33</v>
      </c>
      <c r="B2" s="16" t="s">
        <v>34</v>
      </c>
      <c r="C2" s="37" t="n">
        <v>46142</v>
      </c>
      <c r="D2" s="38" t="n">
        <v>46181</v>
      </c>
      <c r="E2" s="17" t="n">
        <v>91.09</v>
      </c>
      <c r="F2" s="17" t="n">
        <v>75.368</v>
      </c>
      <c r="G2" s="17" t="n">
        <v>2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33</v>
      </c>
      <c r="B3" s="16" t="s">
        <v>34</v>
      </c>
      <c r="C3" s="37" t="n">
        <v>46147</v>
      </c>
      <c r="D3" s="38" t="n">
        <v>46181</v>
      </c>
      <c r="E3" s="17" t="n">
        <v>89.75</v>
      </c>
      <c r="F3" s="17" t="n">
        <v>75.368</v>
      </c>
      <c r="G3" s="17" t="n">
        <v>2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33</v>
      </c>
      <c r="B4" s="16" t="s">
        <v>34</v>
      </c>
      <c r="C4" s="37" t="n">
        <v>46160</v>
      </c>
      <c r="D4" s="38" t="n">
        <v>46181</v>
      </c>
      <c r="E4" s="17" t="n">
        <v>90.23</v>
      </c>
      <c r="F4" s="17" t="n">
        <v>75.368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2026-08-22T08:06:07.00Z</dcterms:created>
  <dc:creator>izi-invest.ru</dc:creator>
  <cp:revision>0</cp:revision>
</cp:coreProperties>
</file>