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Возраст" sheetId="6" state="visible" r:id="rId7"/>
    <sheet name="FIFO" sheetId="7" state="visible" r:id="rId8"/>
  </sheets>
  <calcPr iterateCount="100" refMode="A1" iterate="false" iterateDelta="0.001"/>
</workbook>
</file>

<file path=xl/sharedStrings.xml><?xml version="1.0" encoding="utf-8"?>
<sst xmlns="http://schemas.openxmlformats.org/spreadsheetml/2006/main" count="175" uniqueCount="91">
  <si>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</si>
  <si>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</si>
  <si>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</si>
  <si>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</si>
  <si>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</si>
  <si>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</si>
  <si>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</si>
  <si>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</si>
  <si>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</si>
  <si>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</si>
  <si>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</si>
  <si>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</si>
  <si>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</si>
  <si>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</si>
  <si>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</si>
  <si>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</si>
  <si>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FXWO</t>
  </si>
  <si>
    <t>etf</t>
  </si>
  <si>
    <t>FXWO ETF</t>
  </si>
  <si>
    <t>RUR</t>
  </si>
  <si>
    <t>AMD</t>
  </si>
  <si>
    <t>FXUS</t>
  </si>
  <si>
    <t>FXUS ETF</t>
  </si>
  <si>
    <t>BYN</t>
  </si>
  <si>
    <t>Сумма по фондам:</t>
  </si>
  <si>
    <t>CAD</t>
  </si>
  <si>
    <t>Рубль</t>
  </si>
  <si>
    <t>CHF</t>
  </si>
  <si>
    <t>Сумма по валютам:</t>
  </si>
  <si>
    <t>CNY</t>
  </si>
  <si>
    <t>Сумма: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</si>
  <si>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</si>
  <si>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</si>
  <si>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</si>
  <si>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</si>
  <si>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</si>
  <si>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</si>
  <si>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</si>
  <si>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</si>
  <si>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</si>
  <si>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</si>
  <si>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</si>
  <si>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</si>
  <si>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</si>
  <si>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</si>
  <si>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</si>
  <si>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</si>
  <si>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</si>
  <si>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</si>
  <si>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Пополнение счета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</si>
  <si>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</si>
  <si>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</si>
  <si>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</si>
  <si>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</si>
  <si>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</si>
  <si>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</si>
  <si>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</si>
  <si>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</si>
  <si>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FXWO
FXWO ETF</t>
  </si>
  <si>
    <t>FXUS
FXUS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</si>
  <si>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</si>
  <si>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</si>
  <si>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</si>
  <si>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</si>
  <si>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</si>
  <si>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</si>
  <si>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</si>
  <si>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</si>
  <si>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USA UCITS ETF</t>
  </si>
  <si>
    <t>FinEx USD GLOBAL EQUITY UC ETF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</si>
  <si>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</si>
  <si>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</si>
  <si>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</si>
  <si>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</si>
  <si>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</si>
  <si>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</si>
  <si>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</si>
  <si>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</si>
  <si>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</si>
  <si>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</si>
  <si>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</si>
  <si>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</si>
  <si>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VT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</si>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</sst>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23643</v>
      </c>
      <c r="F2" s="6" t="n">
        <v>2.76570232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0.0925</v>
      </c>
      <c r="L2" s="6" t="n">
        <v>1.73</v>
      </c>
      <c r="M2" s="17" t="n">
        <v>62.67</v>
      </c>
      <c r="N2" s="16"/>
      <c r="O2" s="16" t="s">
        <v>20</v>
      </c>
      <c r="P2" s="17" t="n">
        <v>0.1985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400</v>
      </c>
      <c r="F3" s="6" t="n">
        <v>97.06568169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0.1227</v>
      </c>
      <c r="L3" s="6" t="n">
        <v>52.48</v>
      </c>
      <c r="M3" s="17" t="n">
        <v>37.21</v>
      </c>
      <c r="N3" s="16"/>
      <c r="O3" s="16" t="s">
        <v>23</v>
      </c>
      <c r="P3" s="17" t="n">
        <v>25.9225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24</v>
      </c>
      <c r="I4" s="4"/>
      <c r="J4" s="5" t="s">
        <f>=SUM(J2:J3)</f>
      </c>
      <c r="K4" s="4"/>
      <c r="L4" s="4"/>
      <c r="M4" s="10" t="s">
        <f>=J4/J7</f>
      </c>
      <c r="N4" s="16"/>
      <c r="O4" s="16" t="s">
        <v>25</v>
      </c>
      <c r="P4" s="17" t="n">
        <v>51.822396059684</v>
      </c>
      <c r="Q4" s="6" t="s">
        <f>=P4/$P$13</f>
      </c>
    </row>
    <row collapsed="false" customFormat="false" customHeight="false" hidden="false" ht="12.1" outlineLevel="0" r="5">
      <c r="A5" s="16" t="s">
        <v>19</v>
      </c>
      <c r="B5" s="16" t="s">
        <v>3</v>
      </c>
      <c r="C5" s="16" t="s">
        <v>26</v>
      </c>
      <c r="D5" s="16" t="s">
        <v>19</v>
      </c>
      <c r="E5" s="7" t="n">
        <v>121.61</v>
      </c>
      <c r="F5" s="6" t="n">
        <v>1</v>
      </c>
      <c r="G5" s="17" t="n">
        <v>0</v>
      </c>
      <c r="H5" s="6" t="n">
        <v>0</v>
      </c>
      <c r="I5" s="16"/>
      <c r="J5" s="6" t="s">
        <f>=E5*F5</f>
      </c>
      <c r="K5" s="17"/>
      <c r="L5" s="6"/>
      <c r="M5" s="17"/>
      <c r="N5" s="16"/>
      <c r="O5" s="16" t="s">
        <v>27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28</v>
      </c>
      <c r="I6" s="4"/>
      <c r="J6" s="5" t="s">
        <f>=SUM(J5:J5)</f>
      </c>
      <c r="K6" s="4"/>
      <c r="L6" s="4"/>
      <c r="M6" s="10" t="s">
        <f>=J6/J7</f>
      </c>
      <c r="N6" s="16"/>
      <c r="O6" s="16" t="s">
        <v>29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30</v>
      </c>
      <c r="I7" s="4"/>
      <c r="J7" s="5" t="s">
        <f>=J4+J6</f>
      </c>
      <c r="K7" s="17"/>
      <c r="L7" s="6"/>
      <c r="M7" s="17"/>
      <c r="N7" s="16"/>
      <c r="O7" s="16" t="s">
        <v>31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32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33</v>
      </c>
      <c r="P9" s="17" t="n">
        <v>10266.6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34</v>
      </c>
      <c r="P10" s="17" t="n">
        <v>9.1316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35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36</v>
      </c>
      <c r="P12" s="17" t="n">
        <v>0.157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37</v>
      </c>
      <c r="P14" s="17" t="n">
        <v>174.13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38</v>
      </c>
      <c r="P15" s="17" t="n">
        <v>1.598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40</v>
      </c>
      <c r="P17" s="17" t="n">
        <v>71.546</v>
      </c>
      <c r="Q17" s="6" t="s">
        <f>=P17/$P$13</f>
      </c>
    </row>
  </sheetData>
  <mergeCells>
    <mergeCell ref="H4:I4"/>
    <mergeCell ref="H6:I6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41</v>
      </c>
      <c r="B1" s="18" t="s">
        <v>9</v>
      </c>
      <c r="C1" s="18" t="s">
        <v>42</v>
      </c>
      <c r="D1" s="18" t="s">
        <v>43</v>
      </c>
      <c r="E1" s="18" t="s">
        <v>44</v>
      </c>
      <c r="F1" s="18" t="s">
        <v>45</v>
      </c>
      <c r="G1" s="18" t="s">
        <v>46</v>
      </c>
      <c r="H1" s="18" t="s">
        <v>47</v>
      </c>
    </row>
    <row collapsed="false" customFormat="false" customHeight="false" hidden="false" ht="12.1" outlineLevel="0" r="2">
      <c r="A2" s="13" t="n">
        <v>44172.690972222</v>
      </c>
      <c r="B2" s="6" t="n">
        <v>31917</v>
      </c>
      <c r="C2" s="16" t="s">
        <v>48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44281.486805556</v>
      </c>
      <c r="B3" s="6" t="n">
        <v>30000</v>
      </c>
      <c r="C3" s="16" t="s">
        <v>49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2" t="n">
        <v>46168.643831019</v>
      </c>
      <c r="B4" s="5" t="n">
        <v>-104337.38</v>
      </c>
      <c r="C4" s="14" t="s">
        <v>50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/>
      <c r="B5" s="9" t="s">
        <f>=XIRR(B2:B4,A2:A4)</f>
      </c>
      <c r="C5" s="16" t="s">
        <v>51</v>
      </c>
      <c r="D5" s="16"/>
      <c r="E5" s="16"/>
      <c r="F5" s="7"/>
      <c r="G5" s="2" t="s">
        <v>52</v>
      </c>
      <c r="H5" s="6" t="s">
        <f>=SUM(I2:H4)/365</f>
      </c>
    </row>
    <row collapsed="false" customFormat="false" customHeight="false" hidden="false" ht="12.1" outlineLevel="0" r="6">
      <c r="A6" s="13"/>
      <c r="B6" s="5" t="s">
        <f>=-SUM(B2:B4)</f>
      </c>
      <c r="C6" s="16" t="s">
        <v>53</v>
      </c>
      <c r="D6" s="16"/>
      <c r="E6" s="16"/>
      <c r="F6" s="7"/>
      <c r="G6" s="14" t="s">
        <v>54</v>
      </c>
      <c r="H6" s="9" t="s">
        <f>=B6/H5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</row>
    <row collapsed="false" customFormat="false" customHeight="false" hidden="false" ht="12.1" outlineLevel="0" r="2">
      <c r="A2" s="11" t="n">
        <v>44172</v>
      </c>
      <c r="B2" s="6" t="n">
        <v>21719.41</v>
      </c>
      <c r="C2" s="0" t="s">
        <v>55</v>
      </c>
      <c r="D2" s="11" t="n">
        <v>44172</v>
      </c>
      <c r="E2" s="6" t="n">
        <v>10076.14</v>
      </c>
      <c r="F2" s="0" t="s">
        <v>55</v>
      </c>
    </row>
    <row collapsed="false" customFormat="false" customHeight="false" hidden="false" ht="12.1" outlineLevel="0" r="3">
      <c r="A3" s="11" t="n">
        <v>44281</v>
      </c>
      <c r="B3" s="6" t="n">
        <v>18976.06</v>
      </c>
      <c r="C3" s="0" t="s">
        <v>55</v>
      </c>
      <c r="D3" s="11" t="n">
        <v>44281</v>
      </c>
      <c r="E3" s="6" t="n">
        <v>10916.65</v>
      </c>
      <c r="F3" s="0" t="s">
        <v>55</v>
      </c>
    </row>
    <row collapsed="false" customFormat="false" customHeight="false" hidden="false" ht="12.1" outlineLevel="0" r="4">
      <c r="A4" s="11" t="n">
        <v>44281</v>
      </c>
      <c r="B4" s="6" t="n">
        <v>107.13</v>
      </c>
      <c r="C4" s="0" t="s">
        <v>55</v>
      </c>
      <c r="D4" s="11" t="n">
        <v>46168</v>
      </c>
      <c r="E4" s="8" t="s">
        <f>=-Портфель!J3</f>
      </c>
      <c r="F4" s="0" t="s">
        <v>56</v>
      </c>
    </row>
    <row collapsed="false" customFormat="false" customHeight="false" hidden="false" ht="12.1" outlineLevel="0" r="5">
      <c r="A5" s="11" t="n">
        <v>46168</v>
      </c>
      <c r="B5" s="8" t="s">
        <f>=-Портфель!J2</f>
      </c>
      <c r="C5" s="0" t="s">
        <v>56</v>
      </c>
      <c r="D5" s="0"/>
      <c r="E5" s="10" t="s">
        <f>=XIRR(E2:E4,D2:D4)</f>
      </c>
      <c r="F5" s="0"/>
    </row>
    <row collapsed="false" customFormat="false" customHeight="false" hidden="false" ht="12.1" outlineLevel="0" r="6">
      <c r="A6" s="0"/>
      <c r="B6" s="10" t="s">
        <f>=XIRR(B2:B5,A2:A5)</f>
      </c>
      <c r="C6" s="0"/>
      <c r="D6" s="0"/>
      <c r="E6" s="8" t="s">
        <f>=-SUM(E2:E4)</f>
      </c>
      <c r="F6" s="0" t="s">
        <v>57</v>
      </c>
    </row>
    <row collapsed="false" customFormat="false" customHeight="false" hidden="false" ht="12.1" outlineLevel="0" r="7">
      <c r="A7" s="0"/>
      <c r="B7" s="8" t="s">
        <f>=-SUM(B2:B5)</f>
      </c>
      <c r="C7" s="0" t="s">
        <v>57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58</v>
      </c>
      <c r="C1" s="0"/>
      <c r="D1" s="0"/>
      <c r="E1" s="3" t="s">
        <v>59</v>
      </c>
      <c r="F1" s="0"/>
    </row>
    <row collapsed="false" customFormat="false" customHeight="false" hidden="false" ht="12.1" outlineLevel="0" r="2">
      <c r="A2" s="11" t="n">
        <v>44172</v>
      </c>
      <c r="B2" s="6" t="n">
        <v>12950</v>
      </c>
      <c r="C2" s="6" t="n">
        <v>21719.41</v>
      </c>
      <c r="D2" s="11" t="n">
        <v>44172</v>
      </c>
      <c r="E2" s="6" t="n">
        <v>200</v>
      </c>
      <c r="F2" s="6" t="n">
        <v>10076.14</v>
      </c>
    </row>
    <row collapsed="false" customFormat="false" customHeight="false" hidden="false" ht="12.1" outlineLevel="0" r="3">
      <c r="A3" s="11" t="n">
        <v>44281</v>
      </c>
      <c r="B3" s="6" t="n">
        <v>10633</v>
      </c>
      <c r="C3" s="6" t="n">
        <v>18976.06</v>
      </c>
      <c r="D3" s="11" t="n">
        <v>44281</v>
      </c>
      <c r="E3" s="6" t="n">
        <v>200</v>
      </c>
      <c r="F3" s="6" t="n">
        <v>10916.65</v>
      </c>
    </row>
    <row collapsed="false" customFormat="false" customHeight="false" hidden="false" ht="12.1" outlineLevel="0" r="4">
      <c r="A4" s="11" t="n">
        <v>44281</v>
      </c>
      <c r="B4" s="6" t="n">
        <v>60</v>
      </c>
      <c r="C4" s="6" t="n">
        <v>107.13</v>
      </c>
      <c r="D4" s="0"/>
      <c r="E4" s="5" t="s">
        <f>=SUM(F2:F3)/SUM(E2:E3)</f>
      </c>
      <c r="F4" s="0" t="s">
        <v>11</v>
      </c>
    </row>
    <row collapsed="false" customFormat="false" customHeight="false" hidden="false" ht="12.1" outlineLevel="0" r="5">
      <c r="A5" s="0"/>
      <c r="B5" s="5" t="s">
        <f>=SUM(C2:C4)/SUM(B2:B4)</f>
      </c>
      <c r="C5" s="0" t="s">
        <v>11</v>
      </c>
      <c r="D5" s="0"/>
      <c r="E5" s="6" t="n">
        <v>97.06568169</v>
      </c>
      <c r="F5" s="0" t="s">
        <v>60</v>
      </c>
    </row>
    <row collapsed="false" customFormat="false" customHeight="false" hidden="false" ht="12.1" outlineLevel="0" r="6">
      <c r="A6" s="0"/>
      <c r="B6" s="6" t="n">
        <v>2.76570232</v>
      </c>
      <c r="C6" s="0" t="s">
        <v>60</v>
      </c>
      <c r="D6" s="0"/>
      <c r="E6" s="6" t="n">
        <v>400</v>
      </c>
      <c r="F6" s="0" t="s">
        <v>61</v>
      </c>
    </row>
    <row collapsed="false" customFormat="false" customHeight="false" hidden="false" ht="12.1" outlineLevel="0" r="7">
      <c r="A7" s="0"/>
      <c r="B7" s="6" t="n">
        <v>23643</v>
      </c>
      <c r="C7" s="0" t="s">
        <v>61</v>
      </c>
      <c r="D7" s="0"/>
      <c r="E7" s="5" t="s">
        <f>=E6*(ABS(E5)-ABS(E4))</f>
      </c>
      <c r="F7" s="0" t="s">
        <v>62</v>
      </c>
    </row>
    <row collapsed="false" customFormat="false" customHeight="false" hidden="false" ht="12.1" outlineLevel="0" r="8">
      <c r="A8" s="0"/>
      <c r="B8" s="5" t="s">
        <f>=B7*(ABS(B6)-ABS(B5))</f>
      </c>
      <c r="C8" s="0" t="s">
        <v>62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41</v>
      </c>
      <c r="B1" s="18" t="s">
        <v>0</v>
      </c>
      <c r="C1" s="18" t="s">
        <v>2</v>
      </c>
      <c r="D1" s="18" t="s">
        <v>63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64</v>
      </c>
      <c r="L1" s="18" t="s">
        <v>65</v>
      </c>
      <c r="M1" s="18" t="s">
        <v>19</v>
      </c>
      <c r="N1" s="18" t="s">
        <v>66</v>
      </c>
    </row>
    <row collapsed="false" customFormat="false" customHeight="false" hidden="false" ht="12.1" outlineLevel="0" r="2">
      <c r="A2" s="21" t="n">
        <v>44172.690972222</v>
      </c>
      <c r="B2" s="22" t="s">
        <v>67</v>
      </c>
      <c r="C2" s="22" t="s">
        <v>48</v>
      </c>
      <c r="D2" s="22" t="s">
        <v>67</v>
      </c>
      <c r="E2" s="22" t="s">
        <v>67</v>
      </c>
      <c r="F2" s="22" t="s">
        <v>19</v>
      </c>
      <c r="G2" s="23" t="n">
        <v>1</v>
      </c>
      <c r="H2" s="24" t="n">
        <v>1</v>
      </c>
      <c r="I2" s="24" t="n">
        <v>31917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44172.691666667</v>
      </c>
      <c r="B3" s="16" t="s">
        <v>21</v>
      </c>
      <c r="C3" s="16" t="s">
        <v>68</v>
      </c>
      <c r="D3" s="16" t="s">
        <v>55</v>
      </c>
      <c r="E3" s="16" t="s">
        <v>17</v>
      </c>
      <c r="F3" s="16" t="s">
        <v>19</v>
      </c>
      <c r="G3" s="7" t="n">
        <v>2</v>
      </c>
      <c r="H3" s="6" t="n">
        <v>5023</v>
      </c>
      <c r="I3" s="6" t="n">
        <v>-10046</v>
      </c>
      <c r="J3" s="6" t="n">
        <v>0</v>
      </c>
      <c r="K3" s="6" t="n">
        <v>-30.14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44172.693055556</v>
      </c>
      <c r="B4" s="16" t="s">
        <v>16</v>
      </c>
      <c r="C4" s="16" t="s">
        <v>69</v>
      </c>
      <c r="D4" s="16" t="s">
        <v>55</v>
      </c>
      <c r="E4" s="16" t="s">
        <v>17</v>
      </c>
      <c r="F4" s="16" t="s">
        <v>19</v>
      </c>
      <c r="G4" s="7" t="n">
        <v>12950</v>
      </c>
      <c r="H4" s="6" t="n">
        <v>1.672158</v>
      </c>
      <c r="I4" s="6" t="n">
        <v>-21654.45</v>
      </c>
      <c r="J4" s="6" t="n">
        <v>0</v>
      </c>
      <c r="K4" s="6" t="n">
        <v>-64.96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1" t="n">
        <v>44281.486805556</v>
      </c>
      <c r="B5" s="22" t="s">
        <v>67</v>
      </c>
      <c r="C5" s="22" t="s">
        <v>49</v>
      </c>
      <c r="D5" s="22" t="s">
        <v>67</v>
      </c>
      <c r="E5" s="22" t="s">
        <v>67</v>
      </c>
      <c r="F5" s="22" t="s">
        <v>19</v>
      </c>
      <c r="G5" s="23" t="n">
        <v>1</v>
      </c>
      <c r="H5" s="24" t="n">
        <v>1</v>
      </c>
      <c r="I5" s="24" t="n">
        <v>30000</v>
      </c>
      <c r="J5" s="24" t="n">
        <v>0</v>
      </c>
      <c r="K5" s="24" t="n">
        <v>0</v>
      </c>
      <c r="L5" s="24" t="n">
        <v>0</v>
      </c>
      <c r="M5" s="6" t="s">
        <f>=I5+J5+K5+L5</f>
      </c>
      <c r="N5" s="22"/>
    </row>
    <row collapsed="false" customFormat="false" customHeight="false" hidden="false" ht="12.1" outlineLevel="0" r="6">
      <c r="A6" s="20" t="n">
        <v>44281.488344907</v>
      </c>
      <c r="B6" s="16" t="s">
        <v>21</v>
      </c>
      <c r="C6" s="16" t="s">
        <v>68</v>
      </c>
      <c r="D6" s="16" t="s">
        <v>55</v>
      </c>
      <c r="E6" s="16" t="s">
        <v>17</v>
      </c>
      <c r="F6" s="16" t="s">
        <v>19</v>
      </c>
      <c r="G6" s="7" t="n">
        <v>2</v>
      </c>
      <c r="H6" s="6" t="n">
        <v>5442</v>
      </c>
      <c r="I6" s="6" t="n">
        <v>-10884</v>
      </c>
      <c r="J6" s="6" t="n">
        <v>0</v>
      </c>
      <c r="K6" s="6" t="n">
        <v>-32.65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44281.491712963</v>
      </c>
      <c r="B7" s="16" t="s">
        <v>16</v>
      </c>
      <c r="C7" s="16" t="s">
        <v>69</v>
      </c>
      <c r="D7" s="16" t="s">
        <v>55</v>
      </c>
      <c r="E7" s="16" t="s">
        <v>17</v>
      </c>
      <c r="F7" s="16" t="s">
        <v>19</v>
      </c>
      <c r="G7" s="7" t="n">
        <v>10633</v>
      </c>
      <c r="H7" s="6" t="n">
        <v>1.7793</v>
      </c>
      <c r="I7" s="6" t="n">
        <v>-18919.3</v>
      </c>
      <c r="J7" s="6" t="n">
        <v>0</v>
      </c>
      <c r="K7" s="6" t="n">
        <v>-56.76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44281.493020833</v>
      </c>
      <c r="B8" s="16" t="s">
        <v>16</v>
      </c>
      <c r="C8" s="16" t="s">
        <v>69</v>
      </c>
      <c r="D8" s="16" t="s">
        <v>55</v>
      </c>
      <c r="E8" s="16" t="s">
        <v>17</v>
      </c>
      <c r="F8" s="16" t="s">
        <v>19</v>
      </c>
      <c r="G8" s="7" t="n">
        <v>60</v>
      </c>
      <c r="H8" s="6" t="n">
        <v>1.7801</v>
      </c>
      <c r="I8" s="6" t="n">
        <v>-106.81</v>
      </c>
      <c r="J8" s="6" t="n">
        <v>0</v>
      </c>
      <c r="K8" s="6" t="n">
        <v>-0.32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 t="s">
        <v>70</v>
      </c>
      <c r="M9" s="5" t="s">
        <f>=SUM(M2:M8)</f>
      </c>
      <c r="N9" s="4"/>
    </row>
  </sheetData>
  <autoFilter ref="A1:N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41</v>
      </c>
      <c r="B1" s="26" t="s">
        <v>71</v>
      </c>
      <c r="C1" s="26" t="s">
        <v>0</v>
      </c>
      <c r="D1" s="26" t="s">
        <v>2</v>
      </c>
      <c r="E1" s="26" t="s">
        <v>72</v>
      </c>
      <c r="F1" s="26" t="s">
        <v>73</v>
      </c>
      <c r="G1" s="26" t="s">
        <v>74</v>
      </c>
      <c r="H1" s="26" t="s">
        <v>45</v>
      </c>
      <c r="I1" s="26" t="s">
        <v>75</v>
      </c>
      <c r="J1" s="26" t="s">
        <v>76</v>
      </c>
      <c r="K1" s="26" t="s">
        <v>77</v>
      </c>
      <c r="L1" s="26" t="s">
        <v>78</v>
      </c>
      <c r="M1" s="26" t="s">
        <v>79</v>
      </c>
      <c r="N1" s="26" t="s">
        <v>80</v>
      </c>
      <c r="O1" s="26" t="s">
        <v>81</v>
      </c>
    </row>
    <row collapsed="false" customFormat="false" customHeight="false" hidden="false" ht="12.1" outlineLevel="0" r="2">
      <c r="A2" s="25" t="n">
        <v>44172</v>
      </c>
      <c r="B2" s="16" t="s">
        <v>82</v>
      </c>
      <c r="C2" s="16" t="s">
        <v>16</v>
      </c>
      <c r="D2" s="16" t="s">
        <v>18</v>
      </c>
      <c r="E2" s="17" t="n">
        <v>12950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1996</v>
      </c>
      <c r="J2" s="17" t="n">
        <v>1.6771745173745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5" t="n">
        <v>44281</v>
      </c>
      <c r="B3" s="16" t="s">
        <v>82</v>
      </c>
      <c r="C3" s="16" t="s">
        <v>16</v>
      </c>
      <c r="D3" s="16" t="s">
        <v>18</v>
      </c>
      <c r="E3" s="17" t="n">
        <v>10633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1888</v>
      </c>
      <c r="J3" s="17" t="n">
        <v>1.7846383899182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5" t="n">
        <v>44281</v>
      </c>
      <c r="B4" s="16" t="s">
        <v>82</v>
      </c>
      <c r="C4" s="16" t="s">
        <v>16</v>
      </c>
      <c r="D4" s="16" t="s">
        <v>18</v>
      </c>
      <c r="E4" s="17" t="n">
        <v>60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1888</v>
      </c>
      <c r="J4" s="17" t="n">
        <v>1.7855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5" t="n">
        <v>44172</v>
      </c>
      <c r="B5" s="16" t="s">
        <v>82</v>
      </c>
      <c r="C5" s="16" t="s">
        <v>21</v>
      </c>
      <c r="D5" s="16" t="s">
        <v>22</v>
      </c>
      <c r="E5" s="17" t="n">
        <v>200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1996</v>
      </c>
      <c r="J5" s="17" t="n">
        <v>50.3807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5" t="n">
        <v>44281</v>
      </c>
      <c r="B6" s="16" t="s">
        <v>82</v>
      </c>
      <c r="C6" s="16" t="s">
        <v>21</v>
      </c>
      <c r="D6" s="16" t="s">
        <v>22</v>
      </c>
      <c r="E6" s="17" t="n">
        <v>200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1888</v>
      </c>
      <c r="J6" s="17" t="n">
        <v>54.58325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5"/>
      <c r="B7" s="16"/>
      <c r="C7" s="16"/>
      <c r="D7" s="16"/>
      <c r="E7" s="17"/>
      <c r="F7" s="7"/>
      <c r="G7" s="17"/>
      <c r="H7" s="16"/>
      <c r="I7" s="7"/>
      <c r="J7" s="17"/>
      <c r="K7" s="4" t="s">
        <v>30</v>
      </c>
      <c r="L7" s="8" t="s">
        <f>=SUBTOTAL(109,L2:L6)</f>
      </c>
      <c r="M7" s="8" t="s">
        <f>=SUBTOTAL(109,M2:M6)</f>
      </c>
      <c r="N7" s="8" t="s">
        <f>=MAX(0,M7*0.13)</f>
      </c>
    </row>
  </sheetData>
  <autoFilter ref="A1:O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83</v>
      </c>
      <c r="D1" s="26" t="s">
        <v>84</v>
      </c>
      <c r="E1" s="26" t="s">
        <v>85</v>
      </c>
      <c r="F1" s="26" t="s">
        <v>86</v>
      </c>
      <c r="G1" s="26" t="s">
        <v>72</v>
      </c>
      <c r="H1" s="26" t="s">
        <v>87</v>
      </c>
      <c r="I1" s="26" t="s">
        <v>88</v>
      </c>
      <c r="J1" s="26" t="s">
        <v>89</v>
      </c>
      <c r="K1" s="26" t="s">
        <v>90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2026-05-26T15:27:07.00Z</dcterms:created>
  <dc:creator>izi-invest.ru</dc:creator>
  <cp:revision>0</cp:revision>
</cp:coreProperties>
</file>