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windowHeight="8192" windowWidth="16384" xWindow="0" yWindow="0"/>
  </bookViews>
  <sheets>
    <sheet name="Портфель" sheetId="1" state="visible" r:id="rId2"/>
    <sheet name="XIRR" sheetId="2" state="visible" r:id="rId3"/>
    <sheet name="Доходность откр." sheetId="3" state="visible" r:id="rId4"/>
    <sheet name="Доходность закр." sheetId="4" state="visible" r:id="rId5"/>
    <sheet name="Доход" sheetId="5" state="visible" r:id="rId6"/>
    <sheet name="Сделки" sheetId="6" state="visible" r:id="rId7"/>
    <sheet name="Дивиденды" sheetId="7" state="visible" r:id="rId8"/>
    <sheet name="Купоны" sheetId="8" state="visible" r:id="rId9"/>
    <sheet name="Возраст" sheetId="9" state="visible" r:id="rId10"/>
    <sheet name="FIFO" sheetId="10" state="visible" r:id="rId11"/>
  </sheets>
  <calcPr iterateCount="100" refMode="A1" iterate="false" iterateDelta="0.001"/>
</workbook>
</file>

<file path=xl/sharedStrings.xml><?xml version="1.0" encoding="utf-8"?>
<sst xmlns="http://schemas.openxmlformats.org/spreadsheetml/2006/main" count="2087" uniqueCount="460">
  <si>
    <t>Тикер</t>
  </si>
  <si>
    <t>Тип</t>
  </si>
  <si>
    <t>Название</t>
  </si>
  <si>
    <t>Валюта</t>
  </si>
  <si>
    <t>Количество</t>
  </si>
  <si>
    <t>Цена</t>
  </si>
  <si>
    <t>Номинал</t>
  </si>
  <si>
    <t>НКД</t>
  </si>
  <si>
    <t>Погашение</t>
  </si>
  <si>
    <t>Сумма</t>
  </si>
  <si>
    <t>Доходность</t>
  </si>
  <si>
    <t>Средняя цена</t>
  </si>
  <si>
    <t>Доля</t>
  </si>
  <si>
    <t>Имя</t>
  </si>
  <si>
    <t>Курс к рублю</t>
  </si>
  <si>
    <t>Курс к RUR</t>
  </si>
  <si>
    <t>T</t>
  </si>
  <si>
    <t>share</t>
  </si>
  <si>
    <t>Т-Техно ао</t>
  </si>
  <si>
    <t>RUR</t>
  </si>
  <si>
    <t>AMD</t>
  </si>
  <si>
    <t>YNDX</t>
  </si>
  <si>
    <t>Yandex clA</t>
  </si>
  <si>
    <t>BYN</t>
  </si>
  <si>
    <t>LSRG</t>
  </si>
  <si>
    <t>ЛСР ао</t>
  </si>
  <si>
    <t>CAD</t>
  </si>
  <si>
    <t>LKOH</t>
  </si>
  <si>
    <t>ЛУКОЙЛ</t>
  </si>
  <si>
    <t>CHF</t>
  </si>
  <si>
    <t>SBERP</t>
  </si>
  <si>
    <t>Сбербанк-п</t>
  </si>
  <si>
    <t>CNY</t>
  </si>
  <si>
    <t>GEMA</t>
  </si>
  <si>
    <t>iММЦБ ао</t>
  </si>
  <si>
    <t>EUR</t>
  </si>
  <si>
    <t>RTKM</t>
  </si>
  <si>
    <t>Ростел -ао</t>
  </si>
  <si>
    <t>GBP</t>
  </si>
  <si>
    <t>MOEX</t>
  </si>
  <si>
    <t>МосБиржа</t>
  </si>
  <si>
    <t>GLD</t>
  </si>
  <si>
    <t>DSKY</t>
  </si>
  <si>
    <t>ДетскийМир</t>
  </si>
  <si>
    <t>HKD</t>
  </si>
  <si>
    <t>TATN</t>
  </si>
  <si>
    <t>Татнфт 3ао</t>
  </si>
  <si>
    <t>JPY</t>
  </si>
  <si>
    <t>RUAL</t>
  </si>
  <si>
    <t>РУСАЛ ао</t>
  </si>
  <si>
    <t>KZT</t>
  </si>
  <si>
    <t>ETLN</t>
  </si>
  <si>
    <t>ЭталонГруп</t>
  </si>
  <si>
    <t>Сумма по акциям:</t>
  </si>
  <si>
    <t>SLV</t>
  </si>
  <si>
    <t>FXUS</t>
  </si>
  <si>
    <t>etf</t>
  </si>
  <si>
    <t>FXUS ETF</t>
  </si>
  <si>
    <t>TRY</t>
  </si>
  <si>
    <t>FXIT</t>
  </si>
  <si>
    <t>iFXIT ETF</t>
  </si>
  <si>
    <t>UAH</t>
  </si>
  <si>
    <t>FXRW</t>
  </si>
  <si>
    <t>FXRW ETF</t>
  </si>
  <si>
    <t>USD</t>
  </si>
  <si>
    <t>FXCN</t>
  </si>
  <si>
    <t>FXCN ETF</t>
  </si>
  <si>
    <t>FXRL</t>
  </si>
  <si>
    <t>FXRL ETF</t>
  </si>
  <si>
    <t>SBGB</t>
  </si>
  <si>
    <t>SBGB ETF</t>
  </si>
  <si>
    <t>SBMX</t>
  </si>
  <si>
    <t>SBMX ETF</t>
  </si>
  <si>
    <t>Сумма по фондам:</t>
  </si>
  <si>
    <t>Рубль</t>
  </si>
  <si>
    <t>Сумма по валютам:</t>
  </si>
  <si>
    <t>Сумма:</t>
  </si>
  <si>
    <t>Дата</t>
  </si>
  <si>
    <t>Примечание</t>
  </si>
  <si>
    <t>.</t>
  </si>
  <si>
    <t>..</t>
  </si>
  <si>
    <t>d</t>
  </si>
  <si>
    <t>s</t>
  </si>
  <si>
    <t>ds</t>
  </si>
  <si>
    <t>Зачисление д/с</t>
  </si>
  <si>
    <t>Купон по RU000A0JUVF8 - ПромсвбБО6 11шт. по 42.37 RUR - налог 61 RUR (данные из БД)</t>
  </si>
  <si>
    <t>Амортизация ПромсвбБО6: 11 шт. по 1000 RUR.  (данные из БД)</t>
  </si>
  <si>
    <t>Зачисление д/с (купон 10 по ПромсвбБО6). Налог удержан. (данные из сделок)</t>
  </si>
  <si>
    <t>Зачисление д/с (амортизация ПромсвбБО6) (данные из сделок)</t>
  </si>
  <si>
    <t>Купон по RU000A0JUR46 - Новсиб2014 19шт. по 6.79 RUR - налог 0 RUR (данные из БД)</t>
  </si>
  <si>
    <t>Амортизация Новсиб2014: 19 шт. по 250 RUR.  (данные из БД)</t>
  </si>
  <si>
    <t>Зачисление д/с (амортизация Новсиб2014) (данные из сделок)</t>
  </si>
  <si>
    <t>Зачисление д/с (купон 20 по Новсиб2014) (данные из сделок)</t>
  </si>
  <si>
    <t>Амортизация ВоронежОб7: 20 шт. по 300 RUR.  (данные из БД)</t>
  </si>
  <si>
    <t>Купон по RU000A0JUWK6 - ВоронежОб7 20шт. по 8.88 RUR - налог 0 RUR (данные из БД)</t>
  </si>
  <si>
    <t>Амортизация ОмскОб2014: 54 шт. по 200 RUR.  (данные из БД)</t>
  </si>
  <si>
    <t>Купон по RU000A0JUX89 - ОмскОб2014 54шт. по 6.13 RUR - налог 0 RUR (данные из БД)</t>
  </si>
  <si>
    <t>Зачисление д/с (купон 20 по ВоронежОб7) (данные из сделок)</t>
  </si>
  <si>
    <t>Зачисление д/с (амортизация ВоронежОб7) (данные из сделок)</t>
  </si>
  <si>
    <t>Зачисление д/с (амортизация ОмскОб2014) (данные из сделок)</t>
  </si>
  <si>
    <t>Зачисление д/с (купон 20 по ОмскОб2014) (данные из сделок)</t>
  </si>
  <si>
    <t>Купон по RU000A100AE6 - ВТБ Б-1-28 5шт. по 39.89 RUR - налог 0 RUR (данные из БД)</t>
  </si>
  <si>
    <t>Купон по RU000A0JVD17 - О'КЕЙ-Б05 1шт. по 52.36 RUR - налог 7 RUR (данные из БД)</t>
  </si>
  <si>
    <t>Зачисление д/с (купон 1 по ВТБ Б-1-28) (данные из сделок)</t>
  </si>
  <si>
    <t>Зачисление д/с (купон 9 по ОКЕЙ-Б05). Налог удержан. (данные из сделок)</t>
  </si>
  <si>
    <t>Купон по RU000A0JXSD3 - ВлгОб35007 5шт. по 22.19 RUR - налог 0 RUR (данные из БД)</t>
  </si>
  <si>
    <t>Зачисление д/с (купон 10 по ВлгОб35007) (данные из сделок)</t>
  </si>
  <si>
    <t>Амортизация КОМКОРПБ1: 5 шт. по 1000 RUR.  (данные из БД)</t>
  </si>
  <si>
    <t>Амортизация Автодор1P2: 6 шт. по 1000 RUR.  (данные из БД)</t>
  </si>
  <si>
    <t>Купон по RU000A0JX3H0 - КОМКОРПБ1 5шт. по 62.88 RUR - налог 41 RUR (данные из БД)</t>
  </si>
  <si>
    <t>Купон по RU000A0ZYKM5 - Автодор1P2 6шт. по 40.39 RUR - налог 0 RUR (данные из БД)</t>
  </si>
  <si>
    <t>Зачисление д/с (погашение КОМКОР ПБ1) (данные из сделок)</t>
  </si>
  <si>
    <t>Зачисление д/с (купон 6 по КОМКОР ПБ1). Налог удержан. (данные из сделок)</t>
  </si>
  <si>
    <t>Зачисление д/с (погашение Автодор1P2) (данные из сделок)</t>
  </si>
  <si>
    <t>Зачисление д/с (купон 4 по Автодор1P2) (данные из сделок)</t>
  </si>
  <si>
    <t>Купон по RU000A0JVV49 - Мордовия02 18шт. по 10.28 RUR - налог 0 RUR (данные из БД)</t>
  </si>
  <si>
    <t>Зачисление д/с (купон 17 по MORDOVIYA02) (данные из сделок)</t>
  </si>
  <si>
    <t>Зачисление дивидендов  по бумаге FXAU ETF 4 шт. (данные из сделок)</t>
  </si>
  <si>
    <t>Зачисление дивидендов  по бумаге FXJP ETF 1 шт. (данные из сделок)</t>
  </si>
  <si>
    <t>Амортизация КаркадеБ03: 134 шт. по 83 RUR.  (данные из БД)</t>
  </si>
  <si>
    <t>Купон по RU000A0JXTH2 - КаркадеБ03 134шт. по 5.72 RUR - налог 46 RUR (данные из БД)</t>
  </si>
  <si>
    <t>Зачисление д/с (купон 11 по ВлгОб35007) (данные из сделок)</t>
  </si>
  <si>
    <t>Зачисление д/с (амортизация КаркадеБ03) (данные из сделок)</t>
  </si>
  <si>
    <t>Зачисление д/с (купон 11 по КаркадеБ03). Налог удержан. (данные из сделок)</t>
  </si>
  <si>
    <t>Купон по RU000A0ZYA74 - РСГ-ФинБ3 6шт. по 66.07 RUR - налог 19 RUR (данные из БД)</t>
  </si>
  <si>
    <t>Зачисление д/с (купон 5 по РСГ-ФинБ3). Налог удержан. (данные из сделок)</t>
  </si>
  <si>
    <t>Купон по RU000A0ZYAE3 - ГПБ БО-14 5шт. по 41.88 RUR - налог 0 RUR (данные из БД)</t>
  </si>
  <si>
    <t>Зачисление д/с (купон 5 по ГПБ БО-14) (данные из сделок)</t>
  </si>
  <si>
    <t>Амортизация МКБ БО-09: 5 шт. по 1000 RUR.  (данные из БД)</t>
  </si>
  <si>
    <t>Купон по RU000A0JU898 - МКБ БО-09 5шт. по 51.11 RUR - налог 33 RUR (данные из БД)</t>
  </si>
  <si>
    <t>Зачисление д/с (погашение МКБ БО-09) (данные из сделок)</t>
  </si>
  <si>
    <t>Зачисление д/с (купон 10 по МКБ БО-09). Налог удержан. (данные из сделок)</t>
  </si>
  <si>
    <t>Дивиденд по T - Т-Техно ао 5шт. по 15.13 RUR - налог 10 RUR (данные из БД)</t>
  </si>
  <si>
    <t>Дивиденды по ГДР TCS Group Holding PLC ORD SHS CL A (ISIN US87238U2033) конвертация по курсу ЦБ. Без НДС. (данные из сделок)</t>
  </si>
  <si>
    <t>Купон по RU000A0JVV49 - Мордовия02 55шт. по 10.28 RUR - налог 0 RUR (данные из БД)</t>
  </si>
  <si>
    <t>Зачисление д/с (купон 18 по Мордовия02) (данные из сделок)</t>
  </si>
  <si>
    <t>Амортизация ВТБ Б-1-28: 6 шт. по 1000 RUR.  (данные из БД)</t>
  </si>
  <si>
    <t>Амортизация О'КЕЙ-Б05: 1 шт. по 1000 RUR.  (данные из БД)</t>
  </si>
  <si>
    <t>Купон по RU000A100AE6 - ВТБ Б-1-28 6шт. по 39.89 RUR - налог 0 RUR (данные из БД)</t>
  </si>
  <si>
    <t>Зачисление д/с (погашение ОКЕЙ-Б05) (данные из сделок)</t>
  </si>
  <si>
    <t>Зачисление д/с (купон 2 по ВТБ Б-1-28) (данные из сделок)</t>
  </si>
  <si>
    <t>Зачисление д/с (купон 10 по ОКЕЙ-Б05). Налог удержан. (данные из сделок)</t>
  </si>
  <si>
    <t>Зачисление д/с (погашение ВТБ Б-1-28) (данные из сделок)</t>
  </si>
  <si>
    <t>Купон по RU000A0JXQJ4 - ТелХолПБО3 28шт. по 53.1 RUR - налог 0 RUR (данные из БД)</t>
  </si>
  <si>
    <t>Зачисление д/с (данные из сделок)</t>
  </si>
  <si>
    <t>Зачисление д/с (купон 6 по ТелХолПБО3) (данные из сделок)</t>
  </si>
  <si>
    <t>Дивиденд по MOEX - МосБиржа 10шт. по 7.93 RUR - налог 10 RUR (данные из БД)</t>
  </si>
  <si>
    <t>Дивиденд по T - Т-Техно ао 5шт. по 10.04 RUR - налог 7 RUR (данные из БД)</t>
  </si>
  <si>
    <t>Дивиденды по акциям ПАО Московская Биржа за 2019 год. Налог удержан.  Без НДС. (данные из сделок)</t>
  </si>
  <si>
    <t>Зачисление д/с (купон 12 по ВлгОб35007) (данные из сделок)</t>
  </si>
  <si>
    <t>Амортизация КаркадеБ03: 134 шт. по 87 RUR.  (данные из БД)</t>
  </si>
  <si>
    <t>Купон по RU000A0JXTH2 - КаркадеБ03 134шт. по 2.93 RUR - налог 28 RUR (данные из БД)</t>
  </si>
  <si>
    <t>Зачисление д/с (погашение КаркадеБ03) (данные из сделок)</t>
  </si>
  <si>
    <t>Зачисление д/с (купон 12 по КаркадеБ03). Налог удержан. (данные из сделок)</t>
  </si>
  <si>
    <t>Купон по RU000A101KK0 - РОСНАНО2P4 9шт. по 18.22 RUR - налог 0 RUR (данные из БД)</t>
  </si>
  <si>
    <t>Дивиденды по ГДР TCS Group Holding PLC ORD SHS CL A (ISIN US87238U2033) Конвертация по курсу ЦБ USD/RUB. Без НДС. (данные из сделок)</t>
  </si>
  <si>
    <t>Зачисление д/с (купон 1 по РОСНАНО2P4) (данные из сделок)</t>
  </si>
  <si>
    <t>Амортизация iСЛТ 1Р1: 7 шт. по 500 RUR.  (данные из БД)</t>
  </si>
  <si>
    <t>Купон по RU000A0ZYLD2 - iСЛТ 1Р1 7шт. по 54.85 RUR - налог 2 RUR (данные из БД)</t>
  </si>
  <si>
    <t>Зачисление д/с (амортизация СЛТ 1Р1) (данные из сделок)</t>
  </si>
  <si>
    <t>Зачисление д/с (купон 5 по СЛТ 1Р1). Налог удержан. (данные из сделок)</t>
  </si>
  <si>
    <t>Дивиденд по GEMA - iММЦБ ао 5шт. по 18.5 RUR - налог 12 RUR (данные из БД)</t>
  </si>
  <si>
    <t>Дивиденд по LKOH - ЛУКОЙЛ 1шт. по 350 RUR - налог 46 RUR (данные из БД)</t>
  </si>
  <si>
    <t>Дивиденд по DSKY - ДетскийМир 30шт. по 3 RUR - налог 12 RUR (данные из БД)</t>
  </si>
  <si>
    <t>Зачисление д/с (купон 19 по Мордовия02) (данные из сделок)</t>
  </si>
  <si>
    <t>Дивиденды по акциям ПАО ММЦБ за 12 месяцев 2019 г. Налог удержан.  Без НДС. (данные из сделок)</t>
  </si>
  <si>
    <t>Дивиденды по акциям ПАО Детский мир за 12 месяцев 2019 г. Налог удержан.  Без НДС. (данные из сделок)</t>
  </si>
  <si>
    <t>Дивиденд по GEMA - iММЦБ ао 5шт. по 17.5 RUR - налог 11 RUR (данные из БД)</t>
  </si>
  <si>
    <t>Дивиденды по акциям ПАО ЛУКОЙЛ за 2019 год. Налог удержан.  Без НДС. (данные из сделок)</t>
  </si>
  <si>
    <t>Дивиденд по T - Т-Техно ао 5шт. по 12.65 RUR - налог 8 RUR (данные из БД)</t>
  </si>
  <si>
    <t>Дивиденд по RTKM - Ростел -ао 70шт. по 5 RUR - налог 46 RUR (данные из БД)</t>
  </si>
  <si>
    <t>Купон по RU000A0JXSD3 - ВлгОб35007 5шт. по 21.57 RUR - налог 0 RUR (данные из БД)</t>
  </si>
  <si>
    <t>Амортизация РСГ-ФинБ3: 6 шт. по 1000 RUR.  (данные из БД)</t>
  </si>
  <si>
    <t>Купон по RU000A0ZYA74 - РСГ-ФинБ3 6шт. по 66.07 RUR - налог 33 RUR (данные из БД)</t>
  </si>
  <si>
    <t>Амортизация ВТБ Б-1-39: 6 шт. по 1000 RUR.  (данные из БД)</t>
  </si>
  <si>
    <t>Купон по RU000A100TW8 - ВТБ Б-1-39 6шт. по 0.05 RUR - налог 0 RUR (данные из БД)</t>
  </si>
  <si>
    <t>Купон по RU000A101KK0 - РОСНАНО2P4 9шт. по 22.05 RUR - налог 0 RUR (данные из БД)</t>
  </si>
  <si>
    <t>Амортизация ГПБ БО-14: 5 шт. по 1000 RUR.  (данные из БД)</t>
  </si>
  <si>
    <t>Купон по RU000A0ZYAE3 - ГПБ БО-14 5шт. по 42.35 RUR - налог 0 RUR (данные из БД)</t>
  </si>
  <si>
    <t>Дивиденд по DSKY - ДетскийМир 30шт. по 2.5 RUR - налог 10 RUR (данные из БД)</t>
  </si>
  <si>
    <t>Дивиденд по SBERP - Сбербанк-п 20шт. по 18.7 RUR - налог 49 RUR (данные из БД)</t>
  </si>
  <si>
    <t>Дивиденд по TATN - Татнфт 3ао 2шт. по 9.94 RUR - налог 3 RUR (данные из БД)</t>
  </si>
  <si>
    <t>Дивиденд по GEMA - iММЦБ ао 5шт. по 10 RUR - налог 7 RUR (данные из БД)</t>
  </si>
  <si>
    <t>Дивиденд по LSRG - ЛСР ао 12шт. по 20 RUR - налог 31 RUR (данные из БД)</t>
  </si>
  <si>
    <t>Амортизация Мордовия02: 55 шт. по 300 RUR.  (данные из БД)</t>
  </si>
  <si>
    <t>Амортизация ТелХолПБО3: 28 шт. по 1000 RUR.  (данные из БД)</t>
  </si>
  <si>
    <t>Купон по RU000A0JXQJ4 - ТелХолПБО3 28шт. по 53.1 RUR - налог 48 RUR (данные из БД)</t>
  </si>
  <si>
    <t>Дивиденд по ETLN - ЭталонГруп 8шт. по 12 RUR - налог 12 RUR (данные из БД)</t>
  </si>
  <si>
    <t>Дивиденд по T - Т-Техно ао 5шт. по 19.1 RUR - налог 12 RUR (данные из БД)</t>
  </si>
  <si>
    <t>Купон по RU000A0ZYLD2 - iСЛТ 1Р1 7шт. по 27.42 RUR - налог 10 RUR (данные из БД)</t>
  </si>
  <si>
    <t>Дивиденд по LKOH - ЛУКОЙЛ 1шт. по 46 RUR - налог 6 RUR (данные из БД)</t>
  </si>
  <si>
    <t>Дивиденд по DSKY - ДетскийМир 30шт. по 5.08 RUR - налог 20 RUR (данные из БД)</t>
  </si>
  <si>
    <t>Дивиденд по GEMA - iММЦБ ао 5шт. по 27 RUR - налог 18 RUR (данные из БД)</t>
  </si>
  <si>
    <t>Купон по RU000A0JXSD3 - ВлгОб35007 5шт. по 21.57 RUR - налог 14 RUR (данные из БД)</t>
  </si>
  <si>
    <t>Купон по RU000A101KK0 - РОСНАНО2P4 9шт. по 17.01 RUR - налог 20 RUR (данные из БД)</t>
  </si>
  <si>
    <t>Дивиденд по T - Т-Техно ао 5шт. по 18.53 RUR - налог 12 RUR (данные из БД)</t>
  </si>
  <si>
    <t>Дивиденд по LSRG - ЛСР ао 12шт. по 39 RUR - налог 61 RUR (данные из БД)</t>
  </si>
  <si>
    <t>Дивиденд по MOEX - МосБиржа 10шт. по 9.45 RUR - налог 12 RUR (данные из БД)</t>
  </si>
  <si>
    <t>Дивиденд по GEMA - iММЦБ ао 5шт. по 28.6 RUR - налог 19 RUR (данные из БД)</t>
  </si>
  <si>
    <t>Дивиденд по LKOH - ЛУКОЙЛ 1шт. по 213 RUR - налог 28 RUR (данные из БД)</t>
  </si>
  <si>
    <t>Дивиденд по TATN - Татнфт 3ао 2шт. по 12.3 RUR - налог 3 RUR (данные из БД)</t>
  </si>
  <si>
    <t>Дивиденд по DSKY - ДетскийМир 30шт. по 6.07 RUR - налог 24 RUR (данные из БД)</t>
  </si>
  <si>
    <t>Амортизация ВлгОб35007: 5 шт. по 100 RUR.  (данные из БД)</t>
  </si>
  <si>
    <t>Купон по RU000A0JXSD3 - ВлгОб35007 5шт. по 20.94 RUR - налог 14 RUR (данные из БД)</t>
  </si>
  <si>
    <t>Дивиденд по GEMA - iММЦБ ао 5шт. по 45 RUR - налог 29 RUR (данные из БД)</t>
  </si>
  <si>
    <t>Дивиденд по TATN - Татнфт 3ао 2шт. по 16.52 RUR - налог 4 RUR (данные из БД)</t>
  </si>
  <si>
    <t>Купон по RU000A0JXSD3 - ВлгОб35007 5шт. по 18.85 RUR - налог 12 RUR (данные из БД)</t>
  </si>
  <si>
    <t>Дивиденд по ETLN - ЭталонГруп 8шт. по 9.39 RUR - налог 10 RUR (данные из БД)</t>
  </si>
  <si>
    <t>Дивиденд по LKOH - ЛУКОЙЛ 1шт. по 340 RUR - налог 44 RUR (данные из БД)</t>
  </si>
  <si>
    <t>Дивиденд по DSKY - ДетскийМир 30шт. по 5.2 RUR - налог 20 RUR (данные из БД)</t>
  </si>
  <si>
    <t>Дивиденд по GEMA - iММЦБ ао 5шт. по 23.5 RUR - налог 15 RUR (данные из БД)</t>
  </si>
  <si>
    <t>Дивиденд по TATN - Татнфт 3ао 2шт. по 9.98 RUR - налог 3 RUR (данные из БД)</t>
  </si>
  <si>
    <t>Купон по RU000A0JXSD3 - ВлгОб35007 5шт. по 16.75 RUR - налог 11 RUR (данные из БД)</t>
  </si>
  <si>
    <t>Дивиденд по GEMA - iММЦБ ао 5шт. по 18 RUR - налог 12 RUR (данные из БД)</t>
  </si>
  <si>
    <t>Дивиденд по TATN - Татнфт 3ао 2шт. по 16.14 RUR - налог 4 RUR (данные из БД)</t>
  </si>
  <si>
    <t>Дивиденд по RTKM - Ростел -ао 70шт. по 4.56 RUR - налог 41 RUR (данные из БД)</t>
  </si>
  <si>
    <t>Амортизация ВлгОб35007: 5 шт. по 150 RUR.  (данные из БД)</t>
  </si>
  <si>
    <t>Купон по RU000A0JXSD3 - ВлгОб35007 5шт. по 16.26 RUR - налог 11 RUR (данные из БД)</t>
  </si>
  <si>
    <t>Дивиденд по TATN - Татнфт 3ао 2шт. по 32.71 RUR - налог 9 RUR (данные из БД)</t>
  </si>
  <si>
    <t>Дивиденд по GEMA - iММЦБ ао 5шт. по 53 RUR - налог 34 RUR (данные из БД)</t>
  </si>
  <si>
    <t>Дивиденд по RUAL - РУСАЛ ао 30шт. по 1.21 RUR - налог 5 RUR (данные из БД)</t>
  </si>
  <si>
    <t>Купон по RU000A0JXSD3 - ВлгОб35007 5шт. по 13.21 RUR - налог 9 RUR (данные из БД)</t>
  </si>
  <si>
    <t>Дивиденд по LKOH - ЛУКОЙЛ 1шт. по 256 RUR - налог 33 RUR (данные из БД)</t>
  </si>
  <si>
    <t>Дивиденд по LKOH - ЛУКОЙЛ 1шт. по 537 RUR - налог 70 RUR (данные из БД)</t>
  </si>
  <si>
    <t>Дивиденд по TATN - Татнфт 3ао 2шт. по 6.86 RUR - налог 2 RUR (данные из БД)</t>
  </si>
  <si>
    <t>Дивиденд по SBERP - Сбербанк-п 20шт. по 25 RUR - налог 65 RUR (данные из БД)</t>
  </si>
  <si>
    <t>Купон по RU000A0JXSD3 - ВлгОб35007 5шт. по 10.16 RUR - налог 7 RUR (данные из БД)</t>
  </si>
  <si>
    <t>Дивиденд по LKOH - ЛУКОЙЛ 1шт. по 438 RUR - налог 57 RUR (данные из БД)</t>
  </si>
  <si>
    <t>Дивиденд по MOEX - МосБиржа 10шт. по 4.84 RUR - налог 6 RUR (данные из БД)</t>
  </si>
  <si>
    <t>Дивиденд по LSRG - ЛСР ао 12шт. по 78 RUR - налог 122 RUR (данные из БД)</t>
  </si>
  <si>
    <t>Дивиденд по GEMA - iММЦБ ао 5шт. по 27.22 RUR - налог 18 RUR (данные из БД)</t>
  </si>
  <si>
    <t>Дивиденд по TATN - Татнфт 3ао 2шт. по 27.71 RUR - налог 7 RUR (данные из БД)</t>
  </si>
  <si>
    <t>Амортизация ВлгОб35007: 5 шт. по 200 RUR.  (данные из БД)</t>
  </si>
  <si>
    <t>Купон по RU000A0JXSD3 - ВлгОб35007 5шт. по 9.85 RUR - налог 6 RUR (данные из БД)</t>
  </si>
  <si>
    <t>Дивиденд по GEMA - iММЦБ ао 5шт. по 42 RUR - налог 27 RUR (данные из БД)</t>
  </si>
  <si>
    <t>Дивиденд по TATN - Татнфт 3ао 2шт. по 27.54 RUR - налог 7 RUR (данные из БД)</t>
  </si>
  <si>
    <t>Дивиденд по RTKM - Ростел -ао 70шт. по 5.45 RUR - налог 50 RUR (данные из БД)</t>
  </si>
  <si>
    <t>Купон по RU000A0JXSD3 - ВлгОб35007 5шт. по 5.91 RUR - налог 4 RUR (данные из БД)</t>
  </si>
  <si>
    <t>Дивиденд по LKOH - ЛУКОЙЛ 1шт. по 447 RUR - налог 58 RUR (данные из БД)</t>
  </si>
  <si>
    <t>Дивиденд по GEMA - iММЦБ ао 5шт. по 20 RUR - налог 13 RUR (данные из БД)</t>
  </si>
  <si>
    <t>Дивиденд по TATN - Татнфт 3ао 2шт. по 35.17 RUR - налог 9 RUR (данные из БД)</t>
  </si>
  <si>
    <t>Амортизация РОСНАНО2P4: 9 шт. по 1000 RUR.  (данные из БД)</t>
  </si>
  <si>
    <t>Дивиденд по LSRG - ЛСР ао 12шт. по 100 RUR - налог 156 RUR (данные из БД)</t>
  </si>
  <si>
    <t>Дивиденд по LKOH - ЛУКОЙЛ 1шт. по 498 RUR - налог 65 RUR (данные из БД)</t>
  </si>
  <si>
    <t>Амортизация ВлгОб35007: 5 шт. по 300 RUR.  (данные из БД)</t>
  </si>
  <si>
    <t>Дивиденд по MOEX - МосБиржа 10шт. по 17.35 RUR - налог 23 RUR (данные из БД)</t>
  </si>
  <si>
    <t>Дивиденд по GEMA - iММЦБ ао 50шт. по 2.2 RUR - налог 14 RUR (данные из БД)</t>
  </si>
  <si>
    <t>Дивиденд по TATN - Татнфт 3ао 2шт. по 25.17 RUR - налог 7 RUR (данные из БД)</t>
  </si>
  <si>
    <t>Дивиденд по SBERP - Сбербанк-п 20шт. по 33.3 RUR - налог 87 RUR (данные из БД)</t>
  </si>
  <si>
    <t>Дивиденд по GEMA - iММЦБ ао 50шт. по 5 RUR - налог 33 RUR (данные из БД)</t>
  </si>
  <si>
    <t>Дивиденд по YNDX - Yandex clA 3шт. по 80 RUR - налог 31 RUR (данные из БД)</t>
  </si>
  <si>
    <t>Дивиденд по RTKM - Ростел -ао 70шт. по 6.06 RUR - налог 55 RUR (данные из БД)</t>
  </si>
  <si>
    <t>Дивиденд по TATN - Татнфт 3ао 2шт. по 38.2 RUR - налог 10 RUR (данные из БД)</t>
  </si>
  <si>
    <t>Дивиденд по T - Т-Техно ао 5шт. по 92.5 RUR - налог 60 RUR (данные из БД)</t>
  </si>
  <si>
    <t>Дивиденд по LKOH - ЛУКОЙЛ 1шт. по 514 RUR - налог 67 RUR (данные из БД)</t>
  </si>
  <si>
    <t>Дивиденд по GEMA - iММЦБ ао 50шт. по 2.7 RUR - налог 18 RUR (данные из БД)</t>
  </si>
  <si>
    <t>Дивиденд по TATN - Татнфт 3ао 2шт. по 17.39 RUR - налог 5 RUR (данные из БД)</t>
  </si>
  <si>
    <t>Дивиденд по T - Т-Техно ао 5шт. по 32 RUR - налог 21 RUR (данные из БД)</t>
  </si>
  <si>
    <t>Дивиденд по TATN - Татнфт 3ао 2шт. по 43.11 RUR - налог 11 RUR (данные из БД)</t>
  </si>
  <si>
    <t>Дивиденд по LKOH - ЛУКОЙЛ 1шт. по 541 RUR - налог 70 RUR (данные из БД)</t>
  </si>
  <si>
    <t>Дивиденд по GEMA - iММЦБ ао 50шт. по 2.4 RUR - налог 16 RUR (данные из БД)</t>
  </si>
  <si>
    <t>Дивиденд по MOEX - МосБиржа 10шт. по 26.11 RUR - налог 34 RUR (данные из БД)</t>
  </si>
  <si>
    <t>Дивиденд по T - Т-Техно ао 5шт. по 33 RUR - налог 21 RUR (данные из БД)</t>
  </si>
  <si>
    <t>Дивиденд по SBERP - Сбербанк-п 20шт. по 34.84 RUR - налог 91 RUR (данные из БД)</t>
  </si>
  <si>
    <t>Дивиденд по RTKM - Ростел -ао 70шт. по 2.71 RUR - налог 25 RUR (данные из БД)</t>
  </si>
  <si>
    <t>Дивиденд по T - Т-Техно ао 5шт. по 35 RUR - налог 23 RUR (данные из БД)</t>
  </si>
  <si>
    <t>Баланс сейчас</t>
  </si>
  <si>
    <t>XIRR</t>
  </si>
  <si>
    <t>Сред.взвеш.сумм.</t>
  </si>
  <si>
    <t>Полный доход, RUR</t>
  </si>
  <si>
    <t>Сред.год.дох.</t>
  </si>
  <si>
    <t>buy</t>
  </si>
  <si>
    <t>Стоимость сейчас</t>
  </si>
  <si>
    <t>Полный доход</t>
  </si>
  <si>
    <t>FXJP</t>
  </si>
  <si>
    <t>RU000A0ZYKM5</t>
  </si>
  <si>
    <t>RU000A0JUWK6</t>
  </si>
  <si>
    <t>RU000A0JUR46</t>
  </si>
  <si>
    <t>RU000A0JUVF8</t>
  </si>
  <si>
    <t>RU000A0JUX89</t>
  </si>
  <si>
    <t>RU000A0JXSD3</t>
  </si>
  <si>
    <t>RU000A100AE6</t>
  </si>
  <si>
    <t>RU000A0ZYAE3</t>
  </si>
  <si>
    <t>RU000A0JVD17</t>
  </si>
  <si>
    <t>RU000A0JU898</t>
  </si>
  <si>
    <t>RU000A0JVV49</t>
  </si>
  <si>
    <t>RU000A0JX3H0</t>
  </si>
  <si>
    <t>FXAU</t>
  </si>
  <si>
    <t>RU000A0ZYA74</t>
  </si>
  <si>
    <t>RU000A0JXTH2</t>
  </si>
  <si>
    <t>RU000A0JXQJ4</t>
  </si>
  <si>
    <t>FXGD</t>
  </si>
  <si>
    <t>RU000A100TW8</t>
  </si>
  <si>
    <t>RU000A0ZYLD2</t>
  </si>
  <si>
    <t>RU000A101KK0</t>
  </si>
  <si>
    <t>sell</t>
  </si>
  <si>
    <t>T
Т-Техно ао</t>
  </si>
  <si>
    <t>YNDX
Yandex clA</t>
  </si>
  <si>
    <t>LSRG
ЛСР ао</t>
  </si>
  <si>
    <t>LKOH
ЛУКОЙЛ</t>
  </si>
  <si>
    <t>SBERP
Сбербанк-п</t>
  </si>
  <si>
    <t>GEMA
iММЦБ ао</t>
  </si>
  <si>
    <t>RTKM
Ростел -ао</t>
  </si>
  <si>
    <t>MOEX
МосБиржа</t>
  </si>
  <si>
    <t>DSKY
ДетскийМир</t>
  </si>
  <si>
    <t>TATN
Татнфт 3ао</t>
  </si>
  <si>
    <t>RUAL
РУСАЛ ао</t>
  </si>
  <si>
    <t>ETLN
ЭталонГруп</t>
  </si>
  <si>
    <t>FXUS
FXUS ETF</t>
  </si>
  <si>
    <t>FXIT
iFXIT ETF</t>
  </si>
  <si>
    <t>FXRW
FXRW ETF</t>
  </si>
  <si>
    <t>FXCN
FXCN ETF</t>
  </si>
  <si>
    <t>FXRL
FXRL ETF</t>
  </si>
  <si>
    <t>SBGB
SBGB ETF</t>
  </si>
  <si>
    <t>SBMX
SBMX ETF</t>
  </si>
  <si>
    <t>Текущая цена</t>
  </si>
  <si>
    <t>Остаток</t>
  </si>
  <si>
    <t>Доход</t>
  </si>
  <si>
    <t>Операция</t>
  </si>
  <si>
    <t>Комиссия банка</t>
  </si>
  <si>
    <t>Комиссия ТС</t>
  </si>
  <si>
    <t>Комментарий</t>
  </si>
  <si>
    <t>input</t>
  </si>
  <si>
    <t>FinEx USA UCITS ETF</t>
  </si>
  <si>
    <t>commission</t>
  </si>
  <si>
    <t>Оплата депозитарных услуг</t>
  </si>
  <si>
    <t>FinEx RTS UCITS ETF USD</t>
  </si>
  <si>
    <t>FINEX JAPAN UCITS ETF</t>
  </si>
  <si>
    <t>FinEx USA IT UCITS ETF</t>
  </si>
  <si>
    <t>FINEX CHINA UCITS ETF</t>
  </si>
  <si>
    <t>Автодор ГК БО-001P-02</t>
  </si>
  <si>
    <t>bond</t>
  </si>
  <si>
    <t>Воронежская обл.07обл.</t>
  </si>
  <si>
    <t>Новосибирская область 2014</t>
  </si>
  <si>
    <t>БПИФ Сбербанк Индекс Мосбиржи</t>
  </si>
  <si>
    <t>Промсвязьбанк ПАО БО-06</t>
  </si>
  <si>
    <t>amort</t>
  </si>
  <si>
    <t>Зачисление д/с (амортизация ПромсвбБО6)</t>
  </si>
  <si>
    <t>dohod</t>
  </si>
  <si>
    <t>Зачисление д/с (купон 10 по ПромсвбБО6). Налог удержан.</t>
  </si>
  <si>
    <t>Омская обл. 34002 обл.</t>
  </si>
  <si>
    <t>Зачисление д/с (амортизация Новсиб2014)</t>
  </si>
  <si>
    <t>Зачисление д/с (купон 20 по Новсиб2014)</t>
  </si>
  <si>
    <t>Банк ВТБ (ПАО) Б-1-28</t>
  </si>
  <si>
    <t>Волгоградская обл. 35007 обл.</t>
  </si>
  <si>
    <t>ГПБ (АО) БО-14</t>
  </si>
  <si>
    <t>Зачисление д/с (амортизация ВоронежОб7)</t>
  </si>
  <si>
    <t>Зачисление д/с (купон 20 по ВоронежОб7)</t>
  </si>
  <si>
    <t>Зачисление д/с (амортизация ОмскОб2014)</t>
  </si>
  <si>
    <t>Зачисление д/с (купон 20 по ОмскОб2014)</t>
  </si>
  <si>
    <t>"МКБ" ПАО БО-09</t>
  </si>
  <si>
    <t>"О'КЕЙ" ООО БО-05</t>
  </si>
  <si>
    <t>ОАО КОМКОР П01-БО-01</t>
  </si>
  <si>
    <t>Мордовия 34002 обл.</t>
  </si>
  <si>
    <t>Зачисление д/с (купон 1 по ВТБ Б-1-28)</t>
  </si>
  <si>
    <t>Зачисление д/с (купон 9 по ОКЕЙ-Б05). Налог удержан.</t>
  </si>
  <si>
    <t>FinEx Australia UCITS ETF</t>
  </si>
  <si>
    <t>БПИФ СбербанкИндексМосбиржиОФЗ</t>
  </si>
  <si>
    <t>РСГ-Финанс ООО обл. БО-3</t>
  </si>
  <si>
    <t>Зачисление д/с (купон 10 по ВлгОб35007)</t>
  </si>
  <si>
    <t>Каркаде ООО БО-03</t>
  </si>
  <si>
    <t>Зачисление д/с (погашение КОМКОР ПБ1)</t>
  </si>
  <si>
    <t>Зачисление д/с (купон 6 по КОМКОР ПБ1). Налог удержан.</t>
  </si>
  <si>
    <t>Зачисление д/с (погашение Автодор1P2)</t>
  </si>
  <si>
    <t>Зачисление д/с (купон 4 по Автодор1P2)</t>
  </si>
  <si>
    <t>АО "ЭР-Телеком Холдинг" ПБО-03</t>
  </si>
  <si>
    <t>FinEx Gold ETF USD</t>
  </si>
  <si>
    <t>Зачисление д/с (купон 17 по MORDOVIYA02)</t>
  </si>
  <si>
    <t>FinEx RUB GLOBAL EQUITY UC ETF</t>
  </si>
  <si>
    <t>Зачисление дивидендов  по бумаге FXAU ETF 4 шт.</t>
  </si>
  <si>
    <t>Зачисление дивидендов  по бумаге FXJP ETF 1 шт.</t>
  </si>
  <si>
    <t>Зачисление д/с (купон 11 по ВлгОб35007)</t>
  </si>
  <si>
    <t>Зачисление д/с (амортизация КаркадеБ03)</t>
  </si>
  <si>
    <t>Зачисление д/с (купон 11 по КаркадеБ03). Налог удержан.</t>
  </si>
  <si>
    <t>НК ЛУКОЙЛ (ПАО) - ао</t>
  </si>
  <si>
    <t>ГДР TCS Group Holding ORD SHS</t>
  </si>
  <si>
    <t>Зачисление д/с (купон 5 по РСГ-ФинБ3). Налог удержан.</t>
  </si>
  <si>
    <t>Зачисление д/с (купон 5 по ГПБ БО-14)</t>
  </si>
  <si>
    <t>Зачисление д/с (погашение МКБ БО-09)</t>
  </si>
  <si>
    <t>Зачисление д/с (купон 10 по МКБ БО-09). Налог удержан.</t>
  </si>
  <si>
    <t>Банк ВТБ (ПАО) Б-1-39</t>
  </si>
  <si>
    <t>Дивиденды по ГДР TCS Group Holding PLC ORD SHS CL A (ISIN US87238U2033) конвертация по курсу ЦБ. Без НДС.</t>
  </si>
  <si>
    <t>Зачисление д/с (купон 18 по Мордовия02)</t>
  </si>
  <si>
    <t>Зачисление д/с (погашение ОКЕЙ-Б05)</t>
  </si>
  <si>
    <t>Зачисление д/с (погашение ВТБ Б-1-28)</t>
  </si>
  <si>
    <t>Зачисление д/с (купон 10 по ОКЕЙ-Б05). Налог удержан.</t>
  </si>
  <si>
    <t>Зачисление д/с (купон 2 по ВТБ Б-1-28)</t>
  </si>
  <si>
    <t>iСофтЛайн Трейд АО 001Р-01</t>
  </si>
  <si>
    <t>Ростелеком (ПАО) ао.</t>
  </si>
  <si>
    <t>PLLC Yandex N.V. class A shs</t>
  </si>
  <si>
    <t>ПАО "Татнефть" ао</t>
  </si>
  <si>
    <t>Зачисление д/с (купон 6 по ТелХолПБО3)</t>
  </si>
  <si>
    <t>ПАО Московская Биржа</t>
  </si>
  <si>
    <t>РОСНАНО АО БО-002P-04</t>
  </si>
  <si>
    <t>ПАО ММЦБ ао</t>
  </si>
  <si>
    <t>Дивиденды по акциям ПАО Московская Биржа за 2019 год. Налог удержан.  Без НДС.</t>
  </si>
  <si>
    <t>Зачисление д/с (купон 12 по ВлгОб35007)</t>
  </si>
  <si>
    <t>Зачисление д/с (погашение КаркадеБ03)</t>
  </si>
  <si>
    <t>Зачисление д/с (купон 12 по КаркадеБ03). Налог удержан.</t>
  </si>
  <si>
    <t>Дивиденды по ГДР TCS Group Holding PLC ORD SHS CL A (ISIN US87238U2033) Конвертация по курсу ЦБ USD/RUB. Без НДС.</t>
  </si>
  <si>
    <t>Группа ЛСР ПАО ао</t>
  </si>
  <si>
    <t>Сбербанк России ПАО ап</t>
  </si>
  <si>
    <t>ГДР ETALON GROUP PLC ORD SHS</t>
  </si>
  <si>
    <t>Зачисление д/с (купон 1 по РОСНАНО2P4)</t>
  </si>
  <si>
    <t>Зачисление д/с (амортизация СЛТ 1Р1)</t>
  </si>
  <si>
    <t>Зачисление д/с (купон 5 по СЛТ 1Р1). Налог удержан.</t>
  </si>
  <si>
    <t>ПАО Детский мир</t>
  </si>
  <si>
    <t>United Company RUSAL Plc</t>
  </si>
  <si>
    <t>Зачисление д/с (купон 19 по Мордовия02)</t>
  </si>
  <si>
    <t>Дивиденды по акциям ПАО ММЦБ за 12 месяцев 2019 г. Налог удержан.  Без НДС.</t>
  </si>
  <si>
    <t>Дивиденды по акциям ПАО Детский мир за 12 месяцев 2019 г. Налог удержан.  Без НДС.</t>
  </si>
  <si>
    <t>Дивиденды по акциям ПАО ЛУКОЙЛ за 2019 год. Налог удержан.  Без НДС.</t>
  </si>
  <si>
    <t>Остаток:</t>
  </si>
  <si>
    <t>Портфель</t>
  </si>
  <si>
    <t>Кол.</t>
  </si>
  <si>
    <t>Дивиденд</t>
  </si>
  <si>
    <t>Цена отсечки</t>
  </si>
  <si>
    <t>Цена покупки</t>
  </si>
  <si>
    <t>Налог</t>
  </si>
  <si>
    <t>Сумма 
до налога</t>
  </si>
  <si>
    <t>Сумма 
после налога</t>
  </si>
  <si>
    <t>Доходность к 
цене отсечки</t>
  </si>
  <si>
    <t>Доходность к 
цене покупки</t>
  </si>
  <si>
    <t>ИИС</t>
  </si>
  <si>
    <t>Купон</t>
  </si>
  <si>
    <t>ПромсвбБО6</t>
  </si>
  <si>
    <t>Новсиб2014</t>
  </si>
  <si>
    <t>ВоронежОб7</t>
  </si>
  <si>
    <t>ОмскОб2014</t>
  </si>
  <si>
    <t>ВТБ Б-1-28</t>
  </si>
  <si>
    <t>О'КЕЙ-Б05</t>
  </si>
  <si>
    <t>ВлгОб35007</t>
  </si>
  <si>
    <t>КОМКОРПБ1</t>
  </si>
  <si>
    <t>Автодор1P2</t>
  </si>
  <si>
    <t>Мордовия02</t>
  </si>
  <si>
    <t>КаркадеБ03</t>
  </si>
  <si>
    <t>РСГ-ФинБ3</t>
  </si>
  <si>
    <t>ГПБ БО-14</t>
  </si>
  <si>
    <t>МКБ БО-09</t>
  </si>
  <si>
    <t>ТелХолПБО3</t>
  </si>
  <si>
    <t>РОСНАНО2P4</t>
  </si>
  <si>
    <t>iСЛТ 1Р1</t>
  </si>
  <si>
    <t>ВТБ Б-1-39</t>
  </si>
  <si>
    <t>Y</t>
  </si>
  <si>
    <t>m</t>
  </si>
  <si>
    <t>Всего дней</t>
  </si>
  <si>
    <t>Цена сейчас</t>
  </si>
  <si>
    <t>Прибыль</t>
  </si>
  <si>
    <t>Налог при продаже</t>
  </si>
  <si>
    <t>Сегодня</t>
  </si>
  <si>
    <t> </t>
  </si>
  <si>
    <t>Внимание! Возраст бумаг вычислен с даты сделки. Фактический возраст бумаг отличается от представленных здесь сроков на задержку расчётов. Точный возраст бумаг уточняйте у брокера.</t>
  </si>
  <si>
    <t>Покупка</t>
  </si>
  <si>
    <t>Продажа</t>
  </si>
  <si>
    <t>Цена продажи</t>
  </si>
  <si>
    <t>Результат</t>
  </si>
  <si>
    <t>Доходность сделки</t>
  </si>
  <si>
    <t>Срок</t>
  </si>
  <si>
    <t>Доходность годовых</t>
  </si>
  <si>
    <t>FXGD ETF</t>
  </si>
</sst>
</file>

<file path=xl/styles.xml><?xml version="1.0" encoding="utf-8"?>
<styleSheet xmlns="http://schemas.openxmlformats.org/spreadsheetml/2006/main">
  <numFmts count="14">
    <numFmt numFmtId="164" formatCode="GENERAL"/>
    <numFmt numFmtId="165" formatCode="#,##0.00"/>
    <numFmt numFmtId="166" formatCode="0"/>
    <numFmt numFmtId="167" formatCode="0.00%"/>
    <numFmt numFmtId="168" formatCode="YYYY\-MM\-DD"/>
    <numFmt numFmtId="169" formatCode="YYYY\-MM\-DD"/>
    <numFmt numFmtId="170" formatCode="0.00"/>
    <numFmt numFmtId="171" formatCode="YYYY\-MM\-DD"/>
    <numFmt numFmtId="172" formatCode="YYYY\-MM\-DD"/>
    <numFmt numFmtId="173" formatCode="YYYY\-MM\-DD"/>
    <numFmt numFmtId="174" formatCode="YYYY\-MM\-DD"/>
    <numFmt numFmtId="175" formatCode="YYYY\-MM\-DD"/>
    <numFmt numFmtId="176" formatCode="YYYY\-MM\-DD"/>
    <numFmt numFmtId="177" formatCode="YYYY\-MM\-DD"/>
  </numFmts>
  <fonts count="3">
    <font>
      <sz val="11"/>
      <name val="Calibri"/>
      <charset val="0"/>
      <scheme val="minor"/>
      <family val="0"/>
    </font>
    <font>
      <b/>
      <sz val="11"/>
      <name val="Calibri"/>
      <charset val="0"/>
      <scheme val="minor"/>
      <family val="0"/>
    </font>
    <font>
      <color rgb="FF2C6DD4"/>
      <sz val="11"/>
      <name val="Calibri"/>
      <charset val="0"/>
      <scheme val="minor"/>
      <family val="0"/>
    </font>
  </fonts>
  <fills count="7">
    <fill>
      <patternFill patternType="none"/>
    </fill>
    <fill>
      <patternFill patternType="gray125"/>
    </fill>
    <fill>
      <patternFill patternType="solid">
        <fgColor rgb="FFFFFF00"/>
      </patternFill>
    </fill>
    <fill>
      <patternFill patternType="solid">
        <fgColor rgb="DAE6F5FF"/>
      </patternFill>
    </fill>
    <fill>
      <patternFill patternType="solid">
        <fgColor rgb="FFF2FFF9"/>
      </patternFill>
    </fill>
    <fill>
      <patternFill patternType="solid">
        <fgColor rgb="FFFCE7FF"/>
      </patternFill>
    </fill>
    <fill>
      <patternFill patternType="solid">
        <fgColor rgb="FFFFF0F8"/>
      </patternFill>
    </fill>
  </fills>
  <borders count="2">
    <border diagonalDown="false" diagonalUp="false"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43"/>
    <xf applyAlignment="false" applyBorder="false" applyFont="true" applyProtection="false" borderId="0" fillId="0" fontId="0" numFmtId="41"/>
    <xf applyAlignment="false" applyBorder="false" applyFont="true" applyProtection="false" borderId="0" fillId="0" fontId="0" numFmtId="44"/>
    <xf applyAlignment="false" applyBorder="false" applyFont="true" applyProtection="false" borderId="0" fillId="0" fontId="0" numFmtId="42"/>
    <xf applyAlignment="false" applyBorder="false" applyFont="true" applyProtection="false" borderId="0" fillId="0" fontId="0" numFmtId="9"/>
  </cellStyleXfs>
  <cellXfs count="40">
    <xf applyAlignment="false" applyBorder="false" applyFont="true" applyProtection="false" borderId="0" fillId="0" fontId="0" numFmtId="164"/>
    <xf applyAlignment="false" applyBorder="false" applyFont="true" applyProtection="false" borderId="0" fillId="1" fontId="0" numFmtId="164"/>
    <xf applyAlignment="true" applyBorder="false" applyFont="true" applyProtection="false" borderId="1" fillId="0" fontId="0" numFmtId="164">
      <alignment wrapText="1"/>
    </xf>
    <xf applyAlignment="true" applyBorder="false" applyFont="true" applyProtection="false" borderId="1" fillId="0" fontId="1" numFmtId="164">
      <alignment wrapText="1"/>
    </xf>
    <xf applyAlignment="false" applyBorder="false" applyFont="true" applyProtection="false" borderId="1" fillId="0" fontId="1" numFmtId="164"/>
    <xf applyAlignment="false" applyBorder="false" applyFont="true" applyProtection="false" borderId="1" fillId="2" fontId="1" numFmtId="165"/>
    <xf applyAlignment="false" applyBorder="false" applyFont="true" applyProtection="false" borderId="1" fillId="0" fontId="0" numFmtId="165"/>
    <xf applyAlignment="false" applyBorder="false" applyFont="true" applyProtection="false" borderId="1" fillId="0" fontId="0" numFmtId="166"/>
    <xf applyAlignment="false" applyBorder="false" applyFont="true" applyProtection="false" borderId="1" fillId="0" fontId="1" numFmtId="165"/>
    <xf applyAlignment="false" applyBorder="false" applyFont="true" applyProtection="false" borderId="1" fillId="0" fontId="1" numFmtId="167"/>
    <xf applyAlignment="false" applyBorder="false" applyFont="true" applyProtection="false" borderId="1" fillId="2" fontId="1" numFmtId="167"/>
    <xf applyAlignment="false" applyBorder="false" applyFont="true" applyProtection="false" borderId="1" fillId="0" fontId="1" numFmtId="168"/>
    <xf applyAlignment="false" applyBorder="false" applyFont="true" applyProtection="false" borderId="1" fillId="2" fontId="1" numFmtId="169"/>
    <xf applyAlignment="false" applyBorder="false" applyFont="true" applyProtection="false" borderId="1" fillId="0" fontId="1" numFmtId="169"/>
    <xf applyAlignment="false" applyBorder="false" applyFont="true" applyProtection="false" borderId="1" fillId="0" fontId="0" numFmtId="169"/>
    <xf applyAlignment="false" applyBorder="false" applyFont="true" applyProtection="false" borderId="1" fillId="2" fontId="0" numFmtId="164"/>
    <xf applyAlignment="false" applyBorder="false" applyFont="true" applyProtection="false" borderId="1" fillId="0" fontId="2" numFmtId="164"/>
    <xf applyAlignment="false" applyBorder="false" applyFont="true" applyProtection="false" borderId="1" fillId="0" fontId="0" numFmtId="164"/>
    <xf applyAlignment="false" applyBorder="false" applyFont="true" applyProtection="false" borderId="1" fillId="0" fontId="0" numFmtId="170"/>
    <xf applyAlignment="false" applyBorder="false" applyFont="true" applyProtection="false" borderId="1" fillId="3" fontId="1" numFmtId="164"/>
    <xf applyAlignment="false" applyBorder="false" applyFont="true" applyProtection="false" borderId="1" fillId="0" fontId="0" numFmtId="171"/>
    <xf applyAlignment="false" applyBorder="false" applyFont="true" applyProtection="false" borderId="1" fillId="0" fontId="0" numFmtId="172"/>
    <xf applyAlignment="false" applyBorder="false" applyFont="true" applyProtection="false" borderId="1" fillId="4" fontId="0" numFmtId="172"/>
    <xf applyAlignment="false" applyBorder="false" applyFont="true" applyProtection="false" borderId="1" fillId="4" fontId="0" numFmtId="164"/>
    <xf applyAlignment="false" applyBorder="false" applyFont="true" applyProtection="false" borderId="1" fillId="4" fontId="0" numFmtId="166"/>
    <xf applyAlignment="false" applyBorder="false" applyFont="true" applyProtection="false" borderId="1" fillId="4" fontId="0" numFmtId="165"/>
    <xf applyAlignment="false" applyBorder="false" applyFont="true" applyProtection="false" borderId="1" fillId="5" fontId="0" numFmtId="172"/>
    <xf applyAlignment="false" applyBorder="false" applyFont="true" applyProtection="false" borderId="1" fillId="5" fontId="0" numFmtId="164"/>
    <xf applyAlignment="false" applyBorder="false" applyFont="true" applyProtection="false" borderId="1" fillId="5" fontId="0" numFmtId="166"/>
    <xf applyAlignment="false" applyBorder="false" applyFont="true" applyProtection="false" borderId="1" fillId="5" fontId="0" numFmtId="165"/>
    <xf applyAlignment="false" applyBorder="false" applyFont="true" applyProtection="false" borderId="1" fillId="6" fontId="0" numFmtId="172"/>
    <xf applyAlignment="false" applyBorder="false" applyFont="true" applyProtection="false" borderId="1" fillId="6" fontId="0" numFmtId="164"/>
    <xf applyAlignment="false" applyBorder="false" applyFont="true" applyProtection="false" borderId="1" fillId="6" fontId="0" numFmtId="166"/>
    <xf applyAlignment="false" applyBorder="false" applyFont="true" applyProtection="false" borderId="1" fillId="6" fontId="0" numFmtId="165"/>
    <xf applyAlignment="false" applyBorder="false" applyFont="true" applyProtection="false" borderId="1" fillId="0" fontId="0" numFmtId="173"/>
    <xf applyAlignment="true" applyBorder="false" applyFont="true" applyProtection="false" borderId="1" fillId="3" fontId="1" numFmtId="164">
      <alignment wrapText="1"/>
    </xf>
    <xf applyAlignment="false" applyBorder="false" applyFont="true" applyProtection="false" borderId="1" fillId="0" fontId="0" numFmtId="174"/>
    <xf applyAlignment="false" applyBorder="false" applyFont="true" applyProtection="false" borderId="1" fillId="0" fontId="0" numFmtId="175"/>
    <xf applyAlignment="false" applyBorder="false" applyFont="true" applyProtection="false" borderId="1" fillId="0" fontId="0" numFmtId="176"/>
    <xf applyAlignment="false" applyBorder="false" applyFont="true" applyProtection="false" borderId="1" fillId="0" fontId="0" numFmtId="177"/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
            Type="http://schemas.openxmlformats.org/officeDocument/2006/relationships/worksheet" Target="worksheets/sheet1.xml"/><Relationship Id="rId3" 
            Type="http://schemas.openxmlformats.org/officeDocument/2006/relationships/worksheet" Target="worksheets/sheet2.xml"/><Relationship Id="rId4" 
            Type="http://schemas.openxmlformats.org/officeDocument/2006/relationships/worksheet" Target="worksheets/sheet3.xml"/><Relationship Id="rId5" 
            Type="http://schemas.openxmlformats.org/officeDocument/2006/relationships/worksheet" Target="worksheets/sheet4.xml"/><Relationship Id="rId6" 
            Type="http://schemas.openxmlformats.org/officeDocument/2006/relationships/worksheet" Target="worksheets/sheet5.xml"/><Relationship Id="rId7" 
            Type="http://schemas.openxmlformats.org/officeDocument/2006/relationships/worksheet" Target="worksheets/sheet6.xml"/><Relationship Id="rId8" 
            Type="http://schemas.openxmlformats.org/officeDocument/2006/relationships/worksheet" Target="worksheets/sheet7.xml"/><Relationship Id="rId9" 
            Type="http://schemas.openxmlformats.org/officeDocument/2006/relationships/worksheet" Target="worksheets/sheet8.xml"/><Relationship Id="rId10" 
            Type="http://schemas.openxmlformats.org/officeDocument/2006/relationships/worksheet" Target="worksheets/sheet9.xml"/><Relationship Id="rId11" 
            Type="http://schemas.openxmlformats.org/officeDocument/2006/relationships/worksheet" Target="worksheets/sheet10.xml"/><Relationship Id="rId12" 
           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Q25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20" customWidth="1"/>
    <col min="2" max="2" width="10" customWidth="1"/>
    <col min="3" max="3" width="20" customWidth="1"/>
    <col min="4" max="4" width="10" customWidth="1"/>
    <col min="5" max="5" width="10" customWidth="1"/>
    <col min="6" max="6" width="10" customWidth="1"/>
    <col min="7" max="7" width="10" customWidth="1"/>
    <col min="8" max="8" width="10" customWidth="1"/>
    <col min="9" max="9" width="15" customWidth="1"/>
    <col min="10" max="10" width="15" customWidth="1"/>
    <col min="11" max="11" width="10" customWidth="1"/>
    <col min="12" max="12" width="50" customWidth="1"/>
    <col min="13" max="13" width="10" customWidth="1"/>
    <col min="14" max="14" width="10" customWidth="1"/>
    <col min="15" max="15" width="10" customWidth="1"/>
    <col min="16" max="16" width="10" customWidth="1"/>
    <col min="17" max="17" width="10" customWidth="1"/>
  </cols>
  <sheetData>
    <row collapsed="false" customFormat="false" customHeight="false" hidden="false" ht="12.1" outlineLevel="0" r="1">
      <c r="A1" s="19" t="s">
        <v>0</v>
      </c>
      <c r="B1" s="19" t="s">
        <v>1</v>
      </c>
      <c r="C1" s="19" t="s">
        <v>2</v>
      </c>
      <c r="D1" s="19" t="s">
        <v>3</v>
      </c>
      <c r="E1" s="19" t="s">
        <v>4</v>
      </c>
      <c r="F1" s="19" t="s">
        <v>5</v>
      </c>
      <c r="G1" s="19" t="s">
        <v>6</v>
      </c>
      <c r="H1" s="19" t="s">
        <v>7</v>
      </c>
      <c r="I1" s="19" t="s">
        <v>8</v>
      </c>
      <c r="J1" s="19" t="s">
        <v>9</v>
      </c>
      <c r="K1" s="19" t="s">
        <v>10</v>
      </c>
      <c r="L1" s="19" t="s">
        <v>11</v>
      </c>
      <c r="M1" s="19" t="s">
        <v>12</v>
      </c>
      <c r="N1" s="19"/>
      <c r="O1" s="19" t="s">
        <v>13</v>
      </c>
      <c r="P1" s="19" t="s">
        <v>14</v>
      </c>
      <c r="Q1" s="19" t="s">
        <v>15</v>
      </c>
    </row>
    <row collapsed="false" customFormat="false" customHeight="false" hidden="false" ht="12.1" outlineLevel="0" r="2">
      <c r="A2" s="17" t="s">
        <v>16</v>
      </c>
      <c r="B2" s="17" t="s">
        <v>17</v>
      </c>
      <c r="C2" s="17" t="s">
        <v>18</v>
      </c>
      <c r="D2" s="17" t="s">
        <v>19</v>
      </c>
      <c r="E2" s="7" t="n">
        <v>5</v>
      </c>
      <c r="F2" s="6" t="n">
        <v>2993.6</v>
      </c>
      <c r="G2" s="18" t="n">
        <v>0</v>
      </c>
      <c r="H2" s="6" t="n">
        <v>0</v>
      </c>
      <c r="I2" s="17"/>
      <c r="J2" s="6" t="s">
        <f>=E2*F2*Портфель!$Q$13</f>
      </c>
      <c r="K2" s="9" t="n">
        <v>0.2249</v>
      </c>
      <c r="L2" s="6" t="n">
        <v>1077.32</v>
      </c>
      <c r="M2" s="18" t="n">
        <v>0.2132</v>
      </c>
      <c r="N2" s="17"/>
      <c r="O2" s="17" t="s">
        <v>20</v>
      </c>
      <c r="P2" s="18" t="n">
        <v>0.2132</v>
      </c>
      <c r="Q2" s="6" t="s">
        <f>=P2/$P$13</f>
      </c>
    </row>
    <row collapsed="false" customFormat="false" customHeight="false" hidden="false" ht="12.1" outlineLevel="0" r="3">
      <c r="A3" s="17" t="s">
        <v>21</v>
      </c>
      <c r="B3" s="17" t="s">
        <v>17</v>
      </c>
      <c r="C3" s="17" t="s">
        <v>22</v>
      </c>
      <c r="D3" s="17" t="s">
        <v>19</v>
      </c>
      <c r="E3" s="7" t="n">
        <v>3</v>
      </c>
      <c r="F3" s="6" t="n">
        <v>4071.2</v>
      </c>
      <c r="G3" s="18" t="n">
        <v>0</v>
      </c>
      <c r="H3" s="6" t="n">
        <v>0</v>
      </c>
      <c r="I3" s="17"/>
      <c r="J3" s="6" t="s">
        <f>=E3*F3*Портфель!$Q$13</f>
      </c>
      <c r="K3" s="9" t="n">
        <v>0.0669</v>
      </c>
      <c r="L3" s="6" t="n">
        <v>2906.96</v>
      </c>
      <c r="M3" s="18" t="n">
        <v>27.375</v>
      </c>
      <c r="N3" s="17"/>
      <c r="O3" s="17" t="s">
        <v>23</v>
      </c>
      <c r="P3" s="18" t="n">
        <v>27.375</v>
      </c>
      <c r="Q3" s="6" t="s">
        <f>=P3/$P$13</f>
      </c>
    </row>
    <row collapsed="false" customFormat="false" customHeight="false" hidden="false" ht="12.1" outlineLevel="0" r="4">
      <c r="A4" s="17" t="s">
        <v>24</v>
      </c>
      <c r="B4" s="17" t="s">
        <v>17</v>
      </c>
      <c r="C4" s="17" t="s">
        <v>25</v>
      </c>
      <c r="D4" s="17" t="s">
        <v>19</v>
      </c>
      <c r="E4" s="7" t="n">
        <v>12</v>
      </c>
      <c r="F4" s="6" t="n">
        <v>732</v>
      </c>
      <c r="G4" s="18" t="n">
        <v>0</v>
      </c>
      <c r="H4" s="6" t="n">
        <v>0</v>
      </c>
      <c r="I4" s="17"/>
      <c r="J4" s="6" t="s">
        <f>=E4*F4*Портфель!$Q$13</f>
      </c>
      <c r="K4" s="9" t="n">
        <v>0.0978</v>
      </c>
      <c r="L4" s="6" t="n">
        <v>646.79</v>
      </c>
      <c r="M4" s="18" t="n">
        <v>58.046660958904</v>
      </c>
      <c r="N4" s="17"/>
      <c r="O4" s="17" t="s">
        <v>26</v>
      </c>
      <c r="P4" s="18" t="n">
        <v>58.046660958904</v>
      </c>
      <c r="Q4" s="6" t="s">
        <f>=P4/$P$13</f>
      </c>
    </row>
    <row collapsed="false" customFormat="false" customHeight="false" hidden="false" ht="12.1" outlineLevel="0" r="5">
      <c r="A5" s="17" t="s">
        <v>27</v>
      </c>
      <c r="B5" s="17" t="s">
        <v>17</v>
      </c>
      <c r="C5" s="17" t="s">
        <v>28</v>
      </c>
      <c r="D5" s="17" t="s">
        <v>19</v>
      </c>
      <c r="E5" s="7" t="n">
        <v>1</v>
      </c>
      <c r="F5" s="6" t="n">
        <v>6186</v>
      </c>
      <c r="G5" s="18" t="n">
        <v>0</v>
      </c>
      <c r="H5" s="6" t="n">
        <v>0</v>
      </c>
      <c r="I5" s="17"/>
      <c r="J5" s="6" t="s">
        <f>=E5*F5*Портфель!$Q$13</f>
      </c>
      <c r="K5" s="9" t="n">
        <v>0.1804</v>
      </c>
      <c r="L5" s="6" t="n">
        <v>4613.73</v>
      </c>
      <c r="M5" s="18" t="n">
        <v>102.6472</v>
      </c>
      <c r="N5" s="17"/>
      <c r="O5" s="17" t="s">
        <v>29</v>
      </c>
      <c r="P5" s="18" t="n">
        <v>102.6472</v>
      </c>
      <c r="Q5" s="6" t="s">
        <f>=P5/$P$13</f>
      </c>
    </row>
    <row collapsed="false" customFormat="false" customHeight="false" hidden="false" ht="12.1" outlineLevel="0" r="6">
      <c r="A6" s="17" t="s">
        <v>30</v>
      </c>
      <c r="B6" s="17" t="s">
        <v>17</v>
      </c>
      <c r="C6" s="17" t="s">
        <v>31</v>
      </c>
      <c r="D6" s="17" t="s">
        <v>19</v>
      </c>
      <c r="E6" s="7" t="n">
        <v>20</v>
      </c>
      <c r="F6" s="6" t="n">
        <v>291.39</v>
      </c>
      <c r="G6" s="18" t="n">
        <v>0</v>
      </c>
      <c r="H6" s="6" t="n">
        <v>0</v>
      </c>
      <c r="I6" s="17"/>
      <c r="J6" s="6" t="s">
        <f>=E6*F6*Портфель!$Q$13</f>
      </c>
      <c r="K6" s="9" t="n">
        <v>0.1835</v>
      </c>
      <c r="L6" s="6" t="n">
        <v>188.33</v>
      </c>
      <c r="M6" s="18" t="n">
        <v>11.354</v>
      </c>
      <c r="N6" s="17"/>
      <c r="O6" s="17" t="s">
        <v>32</v>
      </c>
      <c r="P6" s="18" t="n">
        <v>11.354</v>
      </c>
      <c r="Q6" s="6" t="s">
        <f>=P6/$P$13</f>
      </c>
    </row>
    <row collapsed="false" customFormat="false" customHeight="false" hidden="false" ht="12.1" outlineLevel="0" r="7">
      <c r="A7" s="17" t="s">
        <v>33</v>
      </c>
      <c r="B7" s="17" t="s">
        <v>17</v>
      </c>
      <c r="C7" s="17" t="s">
        <v>34</v>
      </c>
      <c r="D7" s="17" t="s">
        <v>19</v>
      </c>
      <c r="E7" s="7" t="n">
        <v>50</v>
      </c>
      <c r="F7" s="6" t="n">
        <v>110</v>
      </c>
      <c r="G7" s="18" t="n">
        <v>0</v>
      </c>
      <c r="H7" s="6" t="n">
        <v>0</v>
      </c>
      <c r="I7" s="17"/>
      <c r="J7" s="6" t="s">
        <f>=E7*F7*Портфель!$Q$13</f>
      </c>
      <c r="K7" s="9" t="n">
        <v>0.2121</v>
      </c>
      <c r="L7" s="6" t="n">
        <v>65.1</v>
      </c>
      <c r="M7" s="18" t="n">
        <v>94.3845</v>
      </c>
      <c r="N7" s="17"/>
      <c r="O7" s="17" t="s">
        <v>35</v>
      </c>
      <c r="P7" s="18" t="n">
        <v>94.3845</v>
      </c>
      <c r="Q7" s="6" t="s">
        <f>=P7/$P$13</f>
      </c>
    </row>
    <row collapsed="false" customFormat="false" customHeight="false" hidden="false" ht="12.1" outlineLevel="0" r="8">
      <c r="A8" s="17" t="s">
        <v>36</v>
      </c>
      <c r="B8" s="17" t="s">
        <v>17</v>
      </c>
      <c r="C8" s="17" t="s">
        <v>37</v>
      </c>
      <c r="D8" s="17" t="s">
        <v>19</v>
      </c>
      <c r="E8" s="7" t="n">
        <v>70</v>
      </c>
      <c r="F8" s="6" t="n">
        <v>63.44</v>
      </c>
      <c r="G8" s="18" t="n">
        <v>0</v>
      </c>
      <c r="H8" s="6" t="n">
        <v>0</v>
      </c>
      <c r="I8" s="17"/>
      <c r="J8" s="6" t="s">
        <f>=E8*F8*Портфель!$Q$13</f>
      </c>
      <c r="K8" s="9" t="n">
        <v>0.018</v>
      </c>
      <c r="L8" s="6" t="n">
        <v>81.37</v>
      </c>
      <c r="M8" s="18" t="n">
        <v>108.9549</v>
      </c>
      <c r="N8" s="17"/>
      <c r="O8" s="17" t="s">
        <v>38</v>
      </c>
      <c r="P8" s="18" t="n">
        <v>108.9549</v>
      </c>
      <c r="Q8" s="6" t="s">
        <f>=P8/$P$13</f>
      </c>
    </row>
    <row collapsed="false" customFormat="false" customHeight="false" hidden="false" ht="12.1" outlineLevel="0" r="9">
      <c r="A9" s="17" t="s">
        <v>39</v>
      </c>
      <c r="B9" s="17" t="s">
        <v>17</v>
      </c>
      <c r="C9" s="17" t="s">
        <v>40</v>
      </c>
      <c r="D9" s="17" t="s">
        <v>19</v>
      </c>
      <c r="E9" s="7" t="n">
        <v>10</v>
      </c>
      <c r="F9" s="6" t="n">
        <v>167.34</v>
      </c>
      <c r="G9" s="18" t="n">
        <v>0</v>
      </c>
      <c r="H9" s="6" t="n">
        <v>0</v>
      </c>
      <c r="I9" s="17"/>
      <c r="J9" s="6" t="s">
        <f>=E9*F9*Портфель!$Q$13</f>
      </c>
      <c r="K9" s="9" t="n">
        <v>0.1308</v>
      </c>
      <c r="L9" s="6" t="n">
        <v>123.63</v>
      </c>
      <c r="M9" s="18" t="n">
        <v>10880</v>
      </c>
      <c r="N9" s="17"/>
      <c r="O9" s="17" t="s">
        <v>41</v>
      </c>
      <c r="P9" s="18" t="n">
        <v>10880</v>
      </c>
      <c r="Q9" s="6" t="s">
        <f>=P9/$P$13</f>
      </c>
    </row>
    <row collapsed="false" customFormat="false" customHeight="false" hidden="false" ht="12.1" outlineLevel="0" r="10">
      <c r="A10" s="17" t="s">
        <v>42</v>
      </c>
      <c r="B10" s="17" t="s">
        <v>17</v>
      </c>
      <c r="C10" s="17" t="s">
        <v>43</v>
      </c>
      <c r="D10" s="17" t="s">
        <v>19</v>
      </c>
      <c r="E10" s="7" t="n">
        <v>30</v>
      </c>
      <c r="F10" s="6" t="n">
        <v>51.02</v>
      </c>
      <c r="G10" s="18" t="n">
        <v>0</v>
      </c>
      <c r="H10" s="6" t="n">
        <v>0</v>
      </c>
      <c r="I10" s="17"/>
      <c r="J10" s="6" t="s">
        <f>=E10*F10*Портфель!$Q$13</f>
      </c>
      <c r="K10" s="9" t="n">
        <v>-0.0844</v>
      </c>
      <c r="L10" s="6" t="n">
        <v>102.07</v>
      </c>
      <c r="M10" s="18" t="n">
        <v>10.4904</v>
      </c>
      <c r="N10" s="17"/>
      <c r="O10" s="17" t="s">
        <v>44</v>
      </c>
      <c r="P10" s="18" t="n">
        <v>10.4904</v>
      </c>
      <c r="Q10" s="6" t="s">
        <f>=P10/$P$13</f>
      </c>
    </row>
    <row collapsed="false" customFormat="false" customHeight="false" hidden="false" ht="12.1" outlineLevel="0" r="11">
      <c r="A11" s="17" t="s">
        <v>45</v>
      </c>
      <c r="B11" s="17" t="s">
        <v>17</v>
      </c>
      <c r="C11" s="17" t="s">
        <v>46</v>
      </c>
      <c r="D11" s="17" t="s">
        <v>19</v>
      </c>
      <c r="E11" s="7" t="n">
        <v>2</v>
      </c>
      <c r="F11" s="6" t="n">
        <v>578.1</v>
      </c>
      <c r="G11" s="18" t="n">
        <v>0</v>
      </c>
      <c r="H11" s="6" t="n">
        <v>0</v>
      </c>
      <c r="I11" s="17"/>
      <c r="J11" s="6" t="s">
        <f>=E11*F11*Портфель!$Q$13</f>
      </c>
      <c r="K11" s="9" t="n">
        <v>0.0932</v>
      </c>
      <c r="L11" s="6" t="n">
        <v>560.33</v>
      </c>
      <c r="M11" s="18" t="n">
        <v>0.44</v>
      </c>
      <c r="N11" s="17"/>
      <c r="O11" s="17" t="s">
        <v>47</v>
      </c>
      <c r="P11" s="18" t="n">
        <v>0.44</v>
      </c>
      <c r="Q11" s="6" t="s">
        <f>=P11/$P$13</f>
      </c>
    </row>
    <row collapsed="false" customFormat="false" customHeight="false" hidden="false" ht="12.1" outlineLevel="0" r="12">
      <c r="A12" s="17" t="s">
        <v>48</v>
      </c>
      <c r="B12" s="17" t="s">
        <v>17</v>
      </c>
      <c r="C12" s="17" t="s">
        <v>49</v>
      </c>
      <c r="D12" s="17" t="s">
        <v>19</v>
      </c>
      <c r="E12" s="7" t="n">
        <v>30</v>
      </c>
      <c r="F12" s="6" t="n">
        <v>30.87</v>
      </c>
      <c r="G12" s="18" t="n">
        <v>0</v>
      </c>
      <c r="H12" s="6" t="n">
        <v>0</v>
      </c>
      <c r="I12" s="17"/>
      <c r="J12" s="6" t="s">
        <f>=E12*F12*Портфель!$Q$13</f>
      </c>
      <c r="K12" s="9" t="n">
        <v>0.0354</v>
      </c>
      <c r="L12" s="6" t="n">
        <v>26.61</v>
      </c>
      <c r="M12" s="18" t="n">
        <v>0.148</v>
      </c>
      <c r="N12" s="17"/>
      <c r="O12" s="17" t="s">
        <v>50</v>
      </c>
      <c r="P12" s="18" t="n">
        <v>0.148</v>
      </c>
      <c r="Q12" s="6" t="s">
        <f>=P12/$P$13</f>
      </c>
    </row>
    <row collapsed="false" customFormat="false" customHeight="false" hidden="false" ht="12.1" outlineLevel="0" r="13">
      <c r="A13" s="17" t="s">
        <v>51</v>
      </c>
      <c r="B13" s="17" t="s">
        <v>17</v>
      </c>
      <c r="C13" s="17" t="s">
        <v>52</v>
      </c>
      <c r="D13" s="17" t="s">
        <v>19</v>
      </c>
      <c r="E13" s="7" t="n">
        <v>8</v>
      </c>
      <c r="F13" s="6" t="n">
        <v>39.2</v>
      </c>
      <c r="G13" s="18" t="n">
        <v>0</v>
      </c>
      <c r="H13" s="6" t="n">
        <v>0</v>
      </c>
      <c r="I13" s="17"/>
      <c r="J13" s="6" t="s">
        <f>=E13*F13*Портфель!$Q$13</f>
      </c>
      <c r="K13" s="9" t="n">
        <v>-0.1015</v>
      </c>
      <c r="L13" s="6" t="n">
        <v>90.1</v>
      </c>
      <c r="M13" s="18" t="n">
        <v>1</v>
      </c>
      <c r="N13" s="17"/>
      <c r="O13" s="17" t="s">
        <v>19</v>
      </c>
      <c r="P13" s="18" t="n">
        <v>1</v>
      </c>
      <c r="Q13" s="6" t="s">
        <f>=P13/$P$13</f>
      </c>
    </row>
    <row collapsed="false" customFormat="false" customHeight="false" hidden="false" ht="12.1" outlineLevel="0" r="14">
      <c r="A14" s="17"/>
      <c r="B14" s="17"/>
      <c r="C14" s="17"/>
      <c r="D14" s="17"/>
      <c r="E14" s="7"/>
      <c r="F14" s="6"/>
      <c r="G14" s="4"/>
      <c r="H14" s="4" t="s">
        <v>53</v>
      </c>
      <c r="I14" s="4"/>
      <c r="J14" s="5" t="s">
        <f>=SUM(J2:J13)</f>
      </c>
      <c r="K14" s="4"/>
      <c r="L14" s="4"/>
      <c r="M14" s="18" t="n">
        <v>166.8</v>
      </c>
      <c r="N14" s="17"/>
      <c r="O14" s="17" t="s">
        <v>54</v>
      </c>
      <c r="P14" s="18" t="n">
        <v>166.8</v>
      </c>
      <c r="Q14" s="6" t="s">
        <f>=P14/$P$13</f>
      </c>
    </row>
    <row collapsed="false" customFormat="false" customHeight="false" hidden="false" ht="12.1" outlineLevel="0" r="15">
      <c r="A15" s="17" t="s">
        <v>55</v>
      </c>
      <c r="B15" s="17" t="s">
        <v>56</v>
      </c>
      <c r="C15" s="17" t="s">
        <v>57</v>
      </c>
      <c r="D15" s="17" t="s">
        <v>19</v>
      </c>
      <c r="E15" s="7" t="n">
        <v>400</v>
      </c>
      <c r="F15" s="6" t="n">
        <v>100.56154187</v>
      </c>
      <c r="G15" s="18" t="n">
        <v>0</v>
      </c>
      <c r="H15" s="6" t="n">
        <v>0</v>
      </c>
      <c r="I15" s="17"/>
      <c r="J15" s="6" t="s">
        <f>=E15*F15*Портфель!$Q$13</f>
      </c>
      <c r="K15" s="9" t="n">
        <v>0.3093</v>
      </c>
      <c r="L15" s="6" t="n">
        <v>33.31</v>
      </c>
      <c r="M15" s="18" t="n">
        <v>1.84</v>
      </c>
      <c r="N15" s="17"/>
      <c r="O15" s="17" t="s">
        <v>58</v>
      </c>
      <c r="P15" s="18" t="n">
        <v>1.84</v>
      </c>
      <c r="Q15" s="6" t="s">
        <f>=P15/$P$13</f>
      </c>
    </row>
    <row collapsed="false" customFormat="false" customHeight="false" hidden="false" ht="12.1" outlineLevel="0" r="16">
      <c r="A16" s="17" t="s">
        <v>59</v>
      </c>
      <c r="B16" s="17" t="s">
        <v>56</v>
      </c>
      <c r="C16" s="17" t="s">
        <v>60</v>
      </c>
      <c r="D16" s="17" t="s">
        <v>19</v>
      </c>
      <c r="E16" s="7" t="n">
        <v>1</v>
      </c>
      <c r="F16" s="6" t="n">
        <v>23374.08487354</v>
      </c>
      <c r="G16" s="18" t="n">
        <v>0</v>
      </c>
      <c r="H16" s="6" t="n">
        <v>0</v>
      </c>
      <c r="I16" s="17"/>
      <c r="J16" s="6" t="s">
        <f>=E16*F16*Портфель!$Q$13</f>
      </c>
      <c r="K16" s="9" t="n">
        <v>0.5901</v>
      </c>
      <c r="L16" s="6" t="n">
        <v>4912.14</v>
      </c>
      <c r="M16" s="18" t="n">
        <v>2.11125</v>
      </c>
      <c r="N16" s="17"/>
      <c r="O16" s="17" t="s">
        <v>61</v>
      </c>
      <c r="P16" s="18" t="n">
        <v>2.11125</v>
      </c>
      <c r="Q16" s="6" t="s">
        <f>=P16/$P$13</f>
      </c>
    </row>
    <row collapsed="false" customFormat="false" customHeight="false" hidden="false" ht="12.1" outlineLevel="0" r="17">
      <c r="A17" s="17" t="s">
        <v>62</v>
      </c>
      <c r="B17" s="17" t="s">
        <v>56</v>
      </c>
      <c r="C17" s="17" t="s">
        <v>63</v>
      </c>
      <c r="D17" s="17" t="s">
        <v>19</v>
      </c>
      <c r="E17" s="7" t="n">
        <v>11100</v>
      </c>
      <c r="F17" s="6" t="n">
        <v>1.072807</v>
      </c>
      <c r="G17" s="18" t="n">
        <v>0</v>
      </c>
      <c r="H17" s="6" t="n">
        <v>0</v>
      </c>
      <c r="I17" s="17"/>
      <c r="J17" s="6" t="s">
        <f>=E17*F17*Портфель!$Q$13</f>
      </c>
      <c r="K17" s="9" t="n">
        <v>0.0156</v>
      </c>
      <c r="L17" s="6" t="n">
        <v>0.98</v>
      </c>
      <c r="M17" s="18" t="n">
        <v>81.3582</v>
      </c>
      <c r="N17" s="17"/>
      <c r="O17" s="17" t="s">
        <v>64</v>
      </c>
      <c r="P17" s="18" t="n">
        <v>81.3582</v>
      </c>
      <c r="Q17" s="6" t="s">
        <f>=P17/$P$13</f>
      </c>
    </row>
    <row collapsed="false" customFormat="false" customHeight="false" hidden="false" ht="12.1" outlineLevel="0" r="18">
      <c r="A18" s="17" t="s">
        <v>65</v>
      </c>
      <c r="B18" s="17" t="s">
        <v>56</v>
      </c>
      <c r="C18" s="17" t="s">
        <v>66</v>
      </c>
      <c r="D18" s="17" t="s">
        <v>19</v>
      </c>
      <c r="E18" s="7" t="n">
        <v>3</v>
      </c>
      <c r="F18" s="6" t="n">
        <v>3688.4294447</v>
      </c>
      <c r="G18" s="18" t="n">
        <v>0</v>
      </c>
      <c r="H18" s="6" t="n">
        <v>0</v>
      </c>
      <c r="I18" s="17"/>
      <c r="J18" s="6" t="s">
        <f>=E18*F18*Портфель!$Q$13</f>
      </c>
      <c r="K18" s="9" t="n">
        <v>0.0694</v>
      </c>
      <c r="L18" s="6" t="n">
        <v>2424.15</v>
      </c>
      <c r="M18" s="18"/>
      <c r="N18" s="17"/>
      <c r="O18" s="17"/>
      <c r="P18" s="18"/>
      <c r="Q18" s="18"/>
    </row>
    <row collapsed="false" customFormat="false" customHeight="false" hidden="false" ht="12.1" outlineLevel="0" r="19">
      <c r="A19" s="17" t="s">
        <v>67</v>
      </c>
      <c r="B19" s="17" t="s">
        <v>56</v>
      </c>
      <c r="C19" s="17" t="s">
        <v>68</v>
      </c>
      <c r="D19" s="17" t="s">
        <v>19</v>
      </c>
      <c r="E19" s="7" t="n">
        <v>400</v>
      </c>
      <c r="F19" s="6" t="n">
        <v>26.72272529</v>
      </c>
      <c r="G19" s="18" t="n">
        <v>0</v>
      </c>
      <c r="H19" s="6" t="n">
        <v>0</v>
      </c>
      <c r="I19" s="17"/>
      <c r="J19" s="6" t="s">
        <f>=E19*F19*Портфель!$Q$13</f>
      </c>
      <c r="K19" s="9" t="n">
        <v>0.0001</v>
      </c>
      <c r="L19" s="6" t="n">
        <v>26.7</v>
      </c>
      <c r="M19" s="18"/>
      <c r="N19" s="17"/>
      <c r="O19" s="17"/>
      <c r="P19" s="18"/>
      <c r="Q19" s="18"/>
    </row>
    <row collapsed="false" customFormat="false" customHeight="false" hidden="false" ht="12.1" outlineLevel="0" r="20">
      <c r="A20" s="17" t="s">
        <v>69</v>
      </c>
      <c r="B20" s="17" t="s">
        <v>56</v>
      </c>
      <c r="C20" s="17" t="s">
        <v>70</v>
      </c>
      <c r="D20" s="17" t="s">
        <v>19</v>
      </c>
      <c r="E20" s="7" t="n">
        <v>500</v>
      </c>
      <c r="F20" s="6" t="n">
        <v>14.242</v>
      </c>
      <c r="G20" s="18" t="n">
        <v>0</v>
      </c>
      <c r="H20" s="6" t="n">
        <v>0</v>
      </c>
      <c r="I20" s="17"/>
      <c r="J20" s="6" t="s">
        <f>=E20*F20*Портфель!$Q$13</f>
      </c>
      <c r="K20" s="9" t="n">
        <v>0.0385</v>
      </c>
      <c r="L20" s="6" t="n">
        <v>11.59</v>
      </c>
      <c r="M20" s="18"/>
      <c r="N20" s="17"/>
      <c r="O20" s="17"/>
      <c r="P20" s="18"/>
      <c r="Q20" s="18"/>
    </row>
    <row collapsed="false" customFormat="false" customHeight="false" hidden="false" ht="12.1" outlineLevel="0" r="21">
      <c r="A21" s="17" t="s">
        <v>71</v>
      </c>
      <c r="B21" s="17" t="s">
        <v>56</v>
      </c>
      <c r="C21" s="17" t="s">
        <v>72</v>
      </c>
      <c r="D21" s="17" t="s">
        <v>19</v>
      </c>
      <c r="E21" s="7" t="n">
        <v>300</v>
      </c>
      <c r="F21" s="6" t="n">
        <v>17.572</v>
      </c>
      <c r="G21" s="18" t="n">
        <v>0</v>
      </c>
      <c r="H21" s="6" t="n">
        <v>0</v>
      </c>
      <c r="I21" s="17"/>
      <c r="J21" s="6" t="s">
        <f>=E21*F21*Портфель!$Q$13</f>
      </c>
      <c r="K21" s="9" t="n">
        <v>0.057</v>
      </c>
      <c r="L21" s="6" t="n">
        <v>12.52</v>
      </c>
      <c r="M21" s="18"/>
      <c r="N21" s="17"/>
      <c r="O21" s="17"/>
      <c r="P21" s="18"/>
      <c r="Q21" s="18"/>
    </row>
    <row collapsed="false" customFormat="false" customHeight="false" hidden="false" ht="12.1" outlineLevel="0" r="22">
      <c r="A22" s="17"/>
      <c r="B22" s="17"/>
      <c r="C22" s="17"/>
      <c r="D22" s="17"/>
      <c r="E22" s="7"/>
      <c r="F22" s="6"/>
      <c r="G22" s="4"/>
      <c r="H22" s="4" t="s">
        <v>73</v>
      </c>
      <c r="I22" s="4"/>
      <c r="J22" s="5" t="s">
        <f>=SUM(J15:J21)</f>
      </c>
      <c r="K22" s="4"/>
      <c r="L22" s="4"/>
      <c r="M22" s="18"/>
      <c r="N22" s="17"/>
      <c r="O22" s="17"/>
      <c r="P22" s="18"/>
      <c r="Q22" s="18"/>
    </row>
    <row collapsed="false" customFormat="false" customHeight="false" hidden="false" ht="12.1" outlineLevel="0" r="23">
      <c r="A23" s="17" t="s">
        <v>19</v>
      </c>
      <c r="B23" s="17" t="s">
        <v>3</v>
      </c>
      <c r="C23" s="17" t="s">
        <v>74</v>
      </c>
      <c r="D23" s="17" t="s">
        <v>19</v>
      </c>
      <c r="E23" s="7" t="n">
        <v>13714.18</v>
      </c>
      <c r="F23" s="6" t="n">
        <v>1</v>
      </c>
      <c r="G23" s="18" t="n">
        <v>0</v>
      </c>
      <c r="H23" s="6" t="n">
        <v>0</v>
      </c>
      <c r="I23" s="17"/>
      <c r="J23" s="6" t="s">
        <f>=E23*F23</f>
      </c>
      <c r="K23" s="18"/>
      <c r="L23" s="6"/>
      <c r="M23" s="18"/>
      <c r="N23" s="17"/>
      <c r="O23" s="17"/>
      <c r="P23" s="18"/>
      <c r="Q23" s="18"/>
    </row>
    <row collapsed="false" customFormat="false" customHeight="false" hidden="false" ht="12.1" outlineLevel="0" r="24">
      <c r="A24" s="17"/>
      <c r="B24" s="17"/>
      <c r="C24" s="17"/>
      <c r="D24" s="17"/>
      <c r="E24" s="7"/>
      <c r="F24" s="6"/>
      <c r="G24" s="4"/>
      <c r="H24" s="4" t="s">
        <v>75</v>
      </c>
      <c r="I24" s="4"/>
      <c r="J24" s="5" t="s">
        <f>=SUM(J23:J23)</f>
      </c>
      <c r="K24" s="4"/>
      <c r="L24" s="4"/>
      <c r="M24" s="18"/>
      <c r="N24" s="17"/>
      <c r="O24" s="17"/>
      <c r="P24" s="18"/>
      <c r="Q24" s="18"/>
    </row>
    <row collapsed="false" customFormat="false" customHeight="false" hidden="false" ht="12.1" outlineLevel="0" r="25">
      <c r="A25" s="17"/>
      <c r="B25" s="17"/>
      <c r="C25" s="17"/>
      <c r="D25" s="17"/>
      <c r="E25" s="7"/>
      <c r="F25" s="6"/>
      <c r="G25" s="4"/>
      <c r="H25" s="4" t="s">
        <v>76</v>
      </c>
      <c r="I25" s="4"/>
      <c r="J25" s="5" t="s">
        <f>=J14+J22+J24</f>
      </c>
      <c r="K25" s="18"/>
      <c r="L25" s="6"/>
      <c r="M25" s="18"/>
      <c r="N25" s="17"/>
      <c r="O25" s="17"/>
      <c r="P25" s="18"/>
      <c r="Q25" s="18"/>
    </row>
  </sheetData>
  <mergeCells>
    <mergeCell ref="H14:I14"/>
    <mergeCell ref="H22:I22"/>
    <mergeCell ref="H24:I24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K2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25" customWidth="1"/>
    <col min="3" max="3" width="1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5" customWidth="1"/>
  </cols>
  <sheetData>
    <row collapsed="false" customFormat="false" customHeight="false" hidden="false" ht="12.1" outlineLevel="0" r="1">
      <c r="A1" s="35" t="s">
        <v>0</v>
      </c>
      <c r="B1" s="35" t="s">
        <v>2</v>
      </c>
      <c r="C1" s="35" t="s">
        <v>452</v>
      </c>
      <c r="D1" s="35" t="s">
        <v>453</v>
      </c>
      <c r="E1" s="35" t="s">
        <v>417</v>
      </c>
      <c r="F1" s="35" t="s">
        <v>454</v>
      </c>
      <c r="G1" s="35" t="s">
        <v>414</v>
      </c>
      <c r="H1" s="35" t="s">
        <v>455</v>
      </c>
      <c r="I1" s="35" t="s">
        <v>456</v>
      </c>
      <c r="J1" s="35" t="s">
        <v>457</v>
      </c>
      <c r="K1" s="35" t="s">
        <v>458</v>
      </c>
    </row>
    <row collapsed="false" customFormat="false" customHeight="false" hidden="false" ht="12.1" outlineLevel="0" r="2">
      <c r="A2" s="17" t="s">
        <v>291</v>
      </c>
      <c r="B2" s="17" t="s">
        <v>459</v>
      </c>
      <c r="C2" s="38" t="n">
        <v>43843</v>
      </c>
      <c r="D2" s="39" t="n">
        <v>43902</v>
      </c>
      <c r="E2" s="18" t="n">
        <v>653.8167</v>
      </c>
      <c r="F2" s="18" t="n">
        <v>822.4483</v>
      </c>
      <c r="G2" s="18" t="n">
        <v>12</v>
      </c>
      <c r="H2" s="6" t="s">
        <f>=(F2-E2)*G2</f>
      </c>
      <c r="I2" s="9" t="s">
        <f>=(F2-E2)/E2</f>
      </c>
      <c r="J2" s="7" t="s">
        <f>=MAX(1,DATEDIF(C2,D2,"d")-1)</f>
      </c>
      <c r="K2" s="9" t="s">
        <f>=I2*365/J2</f>
      </c>
    </row>
  </sheetData>
  <autoFilter ref="A1:K12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H235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60" customWidth="1"/>
    <col min="4" max="4" width="10" customWidth="1"/>
    <col min="5" max="5" width="10" customWidth="1"/>
    <col min="6" max="6" width="10" customWidth="1"/>
    <col min="7" max="7" width="15" customWidth="1"/>
    <col min="8" max="8" width="15" customWidth="1"/>
  </cols>
  <sheetData>
    <row collapsed="false" customFormat="false" customHeight="false" hidden="false" ht="12.1" outlineLevel="0" r="1">
      <c r="A1" s="19" t="s">
        <v>77</v>
      </c>
      <c r="B1" s="19" t="s">
        <v>9</v>
      </c>
      <c r="C1" s="19" t="s">
        <v>78</v>
      </c>
      <c r="D1" s="19" t="s">
        <v>79</v>
      </c>
      <c r="E1" s="19" t="s">
        <v>80</v>
      </c>
      <c r="F1" s="19" t="s">
        <v>81</v>
      </c>
      <c r="G1" s="19" t="s">
        <v>82</v>
      </c>
      <c r="H1" s="19" t="s">
        <v>83</v>
      </c>
    </row>
    <row collapsed="false" customFormat="false" customHeight="false" hidden="false" ht="12.1" outlineLevel="0" r="2">
      <c r="A2" s="14" t="n">
        <v>43570</v>
      </c>
      <c r="B2" s="6" t="n">
        <v>13887</v>
      </c>
      <c r="C2" s="17" t="s">
        <v>84</v>
      </c>
      <c r="D2" s="17"/>
      <c r="E2" s="17"/>
      <c r="F2" s="7" t="n">
        <v>0</v>
      </c>
      <c r="G2" s="6" t="s">
        <f>=B2</f>
      </c>
      <c r="H2" s="6" t="n">
        <v>0</v>
      </c>
    </row>
    <row collapsed="false" customFormat="false" customHeight="false" hidden="false" ht="12.1" outlineLevel="0" r="3">
      <c r="A3" s="14" t="n">
        <v>43598</v>
      </c>
      <c r="B3" s="6" t="n">
        <v>4500</v>
      </c>
      <c r="C3" s="17" t="s">
        <v>84</v>
      </c>
      <c r="D3" s="17"/>
      <c r="E3" s="17"/>
      <c r="F3" s="6" t="s">
        <f>=A3-A2</f>
      </c>
      <c r="G3" s="6" t="s">
        <f>=B3+G2</f>
      </c>
      <c r="H3" s="6" t="s">
        <f>=F3*G2</f>
      </c>
    </row>
    <row collapsed="false" customFormat="false" customHeight="false" hidden="false" ht="12.1" outlineLevel="0" r="4">
      <c r="A4" s="14" t="n">
        <v>43627</v>
      </c>
      <c r="B4" s="6" t="n">
        <v>7500</v>
      </c>
      <c r="C4" s="17" t="s">
        <v>84</v>
      </c>
      <c r="D4" s="17"/>
      <c r="E4" s="17"/>
      <c r="F4" s="6" t="s">
        <f>=A4-A3</f>
      </c>
      <c r="G4" s="6" t="s">
        <f>=B4+G3</f>
      </c>
      <c r="H4" s="6" t="s">
        <f>=F4*G3</f>
      </c>
    </row>
    <row collapsed="false" customFormat="false" customHeight="false" hidden="false" ht="12.1" outlineLevel="0" r="5">
      <c r="A5" s="14" t="n">
        <v>43657</v>
      </c>
      <c r="B5" s="6" t="n">
        <v>6150</v>
      </c>
      <c r="C5" s="17" t="s">
        <v>84</v>
      </c>
      <c r="D5" s="17"/>
      <c r="E5" s="17"/>
      <c r="F5" s="6" t="s">
        <f>=A5-A4</f>
      </c>
      <c r="G5" s="6" t="s">
        <f>=B5+G4</f>
      </c>
      <c r="H5" s="6" t="s">
        <f>=F5*G4</f>
      </c>
    </row>
    <row collapsed="false" customFormat="false" customHeight="false" hidden="false" ht="12.1" outlineLevel="0" r="6">
      <c r="A6" s="14" t="n">
        <v>43690</v>
      </c>
      <c r="B6" s="6" t="n">
        <v>17000</v>
      </c>
      <c r="C6" s="17" t="s">
        <v>84</v>
      </c>
      <c r="D6" s="17"/>
      <c r="E6" s="17"/>
      <c r="F6" s="6" t="s">
        <f>=A6-A5</f>
      </c>
      <c r="G6" s="6" t="s">
        <f>=B6+G5</f>
      </c>
      <c r="H6" s="6" t="s">
        <f>=F6*G5</f>
      </c>
    </row>
    <row collapsed="false" customFormat="false" customHeight="false" hidden="false" ht="12.1" outlineLevel="0" r="7">
      <c r="A7" s="14" t="n">
        <v>43718</v>
      </c>
      <c r="B7" s="6" t="n">
        <v>13000</v>
      </c>
      <c r="C7" s="17" t="s">
        <v>84</v>
      </c>
      <c r="D7" s="17"/>
      <c r="E7" s="17"/>
      <c r="F7" s="6" t="s">
        <f>=A7-A6</f>
      </c>
      <c r="G7" s="6" t="s">
        <f>=B7+G6</f>
      </c>
      <c r="H7" s="6" t="s">
        <f>=F7*G6</f>
      </c>
    </row>
    <row collapsed="false" customFormat="false" customHeight="false" hidden="false" ht="12.1" outlineLevel="0" r="8">
      <c r="A8" s="14" t="n">
        <v>43740</v>
      </c>
      <c r="B8" s="6" t="n">
        <v>-405.07</v>
      </c>
      <c r="C8" s="17" t="s">
        <v>85</v>
      </c>
      <c r="D8" s="17"/>
      <c r="E8" s="17"/>
      <c r="F8" s="6" t="s">
        <f>=A8-A7</f>
      </c>
      <c r="G8" s="6" t="s">
        <f>=B8+G7</f>
      </c>
      <c r="H8" s="6" t="s">
        <f>=F8*G7</f>
      </c>
    </row>
    <row collapsed="false" customFormat="false" customHeight="false" hidden="false" ht="12.1" outlineLevel="0" r="9">
      <c r="A9" s="14" t="n">
        <v>43740</v>
      </c>
      <c r="B9" s="6" t="n">
        <v>-11000</v>
      </c>
      <c r="C9" s="17" t="s">
        <v>86</v>
      </c>
      <c r="D9" s="17"/>
      <c r="E9" s="17"/>
      <c r="F9" s="6" t="s">
        <f>=A9-A8</f>
      </c>
      <c r="G9" s="6" t="s">
        <f>=B9+G8</f>
      </c>
      <c r="H9" s="6" t="s">
        <f>=F9*G8</f>
      </c>
    </row>
    <row collapsed="false" customFormat="false" customHeight="false" hidden="false" ht="12.1" outlineLevel="0" r="10">
      <c r="A10" s="14" t="n">
        <v>43741</v>
      </c>
      <c r="B10" s="6" t="n">
        <v>405.07</v>
      </c>
      <c r="C10" s="17" t="s">
        <v>87</v>
      </c>
      <c r="D10" s="17"/>
      <c r="E10" s="17"/>
      <c r="F10" s="6" t="s">
        <f>=A10-A9</f>
      </c>
      <c r="G10" s="6" t="s">
        <f>=B10+G9</f>
      </c>
      <c r="H10" s="6" t="s">
        <f>=F10*G9</f>
      </c>
    </row>
    <row collapsed="false" customFormat="false" customHeight="false" hidden="false" ht="12.1" outlineLevel="0" r="11">
      <c r="A11" s="14" t="n">
        <v>43741</v>
      </c>
      <c r="B11" s="6" t="n">
        <v>11000</v>
      </c>
      <c r="C11" s="17" t="s">
        <v>88</v>
      </c>
      <c r="D11" s="17"/>
      <c r="E11" s="17"/>
      <c r="F11" s="6" t="s">
        <f>=A11-A10</f>
      </c>
      <c r="G11" s="6" t="s">
        <f>=B11+G10</f>
      </c>
      <c r="H11" s="6" t="s">
        <f>=F11*G10</f>
      </c>
    </row>
    <row collapsed="false" customFormat="false" customHeight="false" hidden="false" ht="12.1" outlineLevel="0" r="12">
      <c r="A12" s="14" t="n">
        <v>43746</v>
      </c>
      <c r="B12" s="6" t="n">
        <v>-129.01</v>
      </c>
      <c r="C12" s="17" t="s">
        <v>89</v>
      </c>
      <c r="D12" s="17"/>
      <c r="E12" s="17"/>
      <c r="F12" s="6" t="s">
        <f>=A12-A11</f>
      </c>
      <c r="G12" s="6" t="s">
        <f>=B12+G11</f>
      </c>
      <c r="H12" s="6" t="s">
        <f>=F12*G11</f>
      </c>
    </row>
    <row collapsed="false" customFormat="false" customHeight="false" hidden="false" ht="12.1" outlineLevel="0" r="13">
      <c r="A13" s="14" t="n">
        <v>43746</v>
      </c>
      <c r="B13" s="6" t="n">
        <v>-4750</v>
      </c>
      <c r="C13" s="17" t="s">
        <v>90</v>
      </c>
      <c r="D13" s="17"/>
      <c r="E13" s="17"/>
      <c r="F13" s="6" t="s">
        <f>=A13-A12</f>
      </c>
      <c r="G13" s="6" t="s">
        <f>=B13+G12</f>
      </c>
      <c r="H13" s="6" t="s">
        <f>=F13*G12</f>
      </c>
    </row>
    <row collapsed="false" customFormat="false" customHeight="false" hidden="false" ht="12.1" outlineLevel="0" r="14">
      <c r="A14" s="14" t="n">
        <v>43747</v>
      </c>
      <c r="B14" s="6" t="n">
        <v>4750</v>
      </c>
      <c r="C14" s="17" t="s">
        <v>91</v>
      </c>
      <c r="D14" s="17"/>
      <c r="E14" s="17"/>
      <c r="F14" s="6" t="s">
        <f>=A14-A13</f>
      </c>
      <c r="G14" s="6" t="s">
        <f>=B14+G13</f>
      </c>
      <c r="H14" s="6" t="s">
        <f>=F14*G13</f>
      </c>
    </row>
    <row collapsed="false" customFormat="false" customHeight="false" hidden="false" ht="12.1" outlineLevel="0" r="15">
      <c r="A15" s="14" t="n">
        <v>43747</v>
      </c>
      <c r="B15" s="6" t="n">
        <v>129.01</v>
      </c>
      <c r="C15" s="17" t="s">
        <v>92</v>
      </c>
      <c r="D15" s="17"/>
      <c r="E15" s="17"/>
      <c r="F15" s="6" t="s">
        <f>=A15-A14</f>
      </c>
      <c r="G15" s="6" t="s">
        <f>=B15+G14</f>
      </c>
      <c r="H15" s="6" t="s">
        <f>=F15*G14</f>
      </c>
    </row>
    <row collapsed="false" customFormat="false" customHeight="false" hidden="false" ht="12.1" outlineLevel="0" r="16">
      <c r="A16" s="14" t="n">
        <v>43749</v>
      </c>
      <c r="B16" s="6" t="n">
        <v>20000</v>
      </c>
      <c r="C16" s="17" t="s">
        <v>84</v>
      </c>
      <c r="D16" s="17"/>
      <c r="E16" s="17"/>
      <c r="F16" s="6" t="s">
        <f>=A16-A15</f>
      </c>
      <c r="G16" s="6" t="s">
        <f>=B16+G15</f>
      </c>
      <c r="H16" s="6" t="s">
        <f>=F16*G15</f>
      </c>
    </row>
    <row collapsed="false" customFormat="false" customHeight="false" hidden="false" ht="12.1" outlineLevel="0" r="17">
      <c r="A17" s="14" t="n">
        <v>43751</v>
      </c>
      <c r="B17" s="6" t="n">
        <v>-6000</v>
      </c>
      <c r="C17" s="17" t="s">
        <v>93</v>
      </c>
      <c r="D17" s="17"/>
      <c r="E17" s="17"/>
      <c r="F17" s="6" t="s">
        <f>=A17-A16</f>
      </c>
      <c r="G17" s="6" t="s">
        <f>=B17+G16</f>
      </c>
      <c r="H17" s="6" t="s">
        <f>=F17*G16</f>
      </c>
    </row>
    <row collapsed="false" customFormat="false" customHeight="false" hidden="false" ht="12.1" outlineLevel="0" r="18">
      <c r="A18" s="14" t="n">
        <v>43752</v>
      </c>
      <c r="B18" s="6" t="n">
        <v>-177.6</v>
      </c>
      <c r="C18" s="17" t="s">
        <v>94</v>
      </c>
      <c r="D18" s="17"/>
      <c r="E18" s="17"/>
      <c r="F18" s="6" t="s">
        <f>=A18-A17</f>
      </c>
      <c r="G18" s="6" t="s">
        <f>=B18+G17</f>
      </c>
      <c r="H18" s="6" t="s">
        <f>=F18*G17</f>
      </c>
    </row>
    <row collapsed="false" customFormat="false" customHeight="false" hidden="false" ht="12.1" outlineLevel="0" r="19">
      <c r="A19" s="14" t="n">
        <v>43752</v>
      </c>
      <c r="B19" s="6" t="n">
        <v>-10800</v>
      </c>
      <c r="C19" s="17" t="s">
        <v>95</v>
      </c>
      <c r="D19" s="17"/>
      <c r="E19" s="17"/>
      <c r="F19" s="6" t="s">
        <f>=A19-A18</f>
      </c>
      <c r="G19" s="6" t="s">
        <f>=B19+G18</f>
      </c>
      <c r="H19" s="6" t="s">
        <f>=F19*G18</f>
      </c>
    </row>
    <row collapsed="false" customFormat="false" customHeight="false" hidden="false" ht="12.1" outlineLevel="0" r="20">
      <c r="A20" s="14" t="n">
        <v>43753</v>
      </c>
      <c r="B20" s="6" t="n">
        <v>-331.02</v>
      </c>
      <c r="C20" s="17" t="s">
        <v>96</v>
      </c>
      <c r="D20" s="17"/>
      <c r="E20" s="17"/>
      <c r="F20" s="6" t="s">
        <f>=A20-A19</f>
      </c>
      <c r="G20" s="6" t="s">
        <f>=B20+G19</f>
      </c>
      <c r="H20" s="6" t="s">
        <f>=F20*G19</f>
      </c>
    </row>
    <row collapsed="false" customFormat="false" customHeight="false" hidden="false" ht="12.1" outlineLevel="0" r="21">
      <c r="A21" s="14" t="n">
        <v>43753</v>
      </c>
      <c r="B21" s="6" t="n">
        <v>177.6</v>
      </c>
      <c r="C21" s="17" t="s">
        <v>97</v>
      </c>
      <c r="D21" s="17"/>
      <c r="E21" s="17"/>
      <c r="F21" s="6" t="s">
        <f>=A21-A20</f>
      </c>
      <c r="G21" s="6" t="s">
        <f>=B21+G20</f>
      </c>
      <c r="H21" s="6" t="s">
        <f>=F21*G20</f>
      </c>
    </row>
    <row collapsed="false" customFormat="false" customHeight="false" hidden="false" ht="12.1" outlineLevel="0" r="22">
      <c r="A22" s="14" t="n">
        <v>43753</v>
      </c>
      <c r="B22" s="6" t="n">
        <v>6000</v>
      </c>
      <c r="C22" s="17" t="s">
        <v>98</v>
      </c>
      <c r="D22" s="17"/>
      <c r="E22" s="17"/>
      <c r="F22" s="6" t="s">
        <f>=A22-A21</f>
      </c>
      <c r="G22" s="6" t="s">
        <f>=B22+G21</f>
      </c>
      <c r="H22" s="6" t="s">
        <f>=F22*G21</f>
      </c>
    </row>
    <row collapsed="false" customFormat="false" customHeight="false" hidden="false" ht="12.1" outlineLevel="0" r="23">
      <c r="A23" s="14" t="n">
        <v>43754</v>
      </c>
      <c r="B23" s="6" t="n">
        <v>10800</v>
      </c>
      <c r="C23" s="17" t="s">
        <v>99</v>
      </c>
      <c r="D23" s="17"/>
      <c r="E23" s="17"/>
      <c r="F23" s="6" t="s">
        <f>=A23-A22</f>
      </c>
      <c r="G23" s="6" t="s">
        <f>=B23+G22</f>
      </c>
      <c r="H23" s="6" t="s">
        <f>=F23*G22</f>
      </c>
    </row>
    <row collapsed="false" customFormat="false" customHeight="false" hidden="false" ht="12.1" outlineLevel="0" r="24">
      <c r="A24" s="14" t="n">
        <v>43754</v>
      </c>
      <c r="B24" s="6" t="n">
        <v>331.02</v>
      </c>
      <c r="C24" s="17" t="s">
        <v>100</v>
      </c>
      <c r="D24" s="17"/>
      <c r="E24" s="17"/>
      <c r="F24" s="6" t="s">
        <f>=A24-A23</f>
      </c>
      <c r="G24" s="6" t="s">
        <f>=B24+G23</f>
      </c>
      <c r="H24" s="6" t="s">
        <f>=F24*G23</f>
      </c>
    </row>
    <row collapsed="false" customFormat="false" customHeight="false" hidden="false" ht="12.1" outlineLevel="0" r="25">
      <c r="A25" s="14" t="n">
        <v>43760</v>
      </c>
      <c r="B25" s="6" t="n">
        <v>-199.45</v>
      </c>
      <c r="C25" s="17" t="s">
        <v>101</v>
      </c>
      <c r="D25" s="17"/>
      <c r="E25" s="17"/>
      <c r="F25" s="6" t="s">
        <f>=A25-A24</f>
      </c>
      <c r="G25" s="6" t="s">
        <f>=B25+G24</f>
      </c>
      <c r="H25" s="6" t="s">
        <f>=F25*G24</f>
      </c>
    </row>
    <row collapsed="false" customFormat="false" customHeight="false" hidden="false" ht="12.1" outlineLevel="0" r="26">
      <c r="A26" s="14" t="n">
        <v>43760</v>
      </c>
      <c r="B26" s="6" t="n">
        <v>-45.36</v>
      </c>
      <c r="C26" s="17" t="s">
        <v>102</v>
      </c>
      <c r="D26" s="17"/>
      <c r="E26" s="17"/>
      <c r="F26" s="6" t="s">
        <f>=A26-A25</f>
      </c>
      <c r="G26" s="6" t="s">
        <f>=B26+G25</f>
      </c>
      <c r="H26" s="6" t="s">
        <f>=F26*G25</f>
      </c>
    </row>
    <row collapsed="false" customFormat="false" customHeight="false" hidden="false" ht="12.1" outlineLevel="0" r="27">
      <c r="A27" s="14" t="n">
        <v>43761</v>
      </c>
      <c r="B27" s="6" t="n">
        <v>199.45</v>
      </c>
      <c r="C27" s="17" t="s">
        <v>103</v>
      </c>
      <c r="D27" s="17"/>
      <c r="E27" s="17"/>
      <c r="F27" s="6" t="s">
        <f>=A27-A26</f>
      </c>
      <c r="G27" s="6" t="s">
        <f>=B27+G26</f>
      </c>
      <c r="H27" s="6" t="s">
        <f>=F27*G26</f>
      </c>
    </row>
    <row collapsed="false" customFormat="false" customHeight="false" hidden="false" ht="12.1" outlineLevel="0" r="28">
      <c r="A28" s="14" t="n">
        <v>43761</v>
      </c>
      <c r="B28" s="6" t="n">
        <v>46.36</v>
      </c>
      <c r="C28" s="17" t="s">
        <v>104</v>
      </c>
      <c r="D28" s="17"/>
      <c r="E28" s="17"/>
      <c r="F28" s="6" t="s">
        <f>=A28-A27</f>
      </c>
      <c r="G28" s="6" t="s">
        <f>=B28+G27</f>
      </c>
      <c r="H28" s="6" t="s">
        <f>=F28*G27</f>
      </c>
    </row>
    <row collapsed="false" customFormat="false" customHeight="false" hidden="false" ht="12.1" outlineLevel="0" r="29">
      <c r="A29" s="14" t="n">
        <v>43780</v>
      </c>
      <c r="B29" s="6" t="n">
        <v>20000</v>
      </c>
      <c r="C29" s="17" t="s">
        <v>84</v>
      </c>
      <c r="D29" s="17"/>
      <c r="E29" s="17"/>
      <c r="F29" s="6" t="s">
        <f>=A29-A28</f>
      </c>
      <c r="G29" s="6" t="s">
        <f>=B29+G28</f>
      </c>
      <c r="H29" s="6" t="s">
        <f>=F29*G28</f>
      </c>
    </row>
    <row collapsed="false" customFormat="false" customHeight="false" hidden="false" ht="12.1" outlineLevel="0" r="30">
      <c r="A30" s="14" t="n">
        <v>43807</v>
      </c>
      <c r="B30" s="6" t="n">
        <v>-110.95</v>
      </c>
      <c r="C30" s="17" t="s">
        <v>105</v>
      </c>
      <c r="D30" s="17"/>
      <c r="E30" s="17"/>
      <c r="F30" s="6" t="s">
        <f>=A30-A29</f>
      </c>
      <c r="G30" s="6" t="s">
        <f>=B30+G29</f>
      </c>
      <c r="H30" s="6" t="s">
        <f>=F30*G29</f>
      </c>
    </row>
    <row collapsed="false" customFormat="false" customHeight="false" hidden="false" ht="12.1" outlineLevel="0" r="31">
      <c r="A31" s="14" t="n">
        <v>43809</v>
      </c>
      <c r="B31" s="6" t="n">
        <v>110.95</v>
      </c>
      <c r="C31" s="17" t="s">
        <v>106</v>
      </c>
      <c r="D31" s="17"/>
      <c r="E31" s="17"/>
      <c r="F31" s="6" t="s">
        <f>=A31-A30</f>
      </c>
      <c r="G31" s="6" t="s">
        <f>=B31+G30</f>
      </c>
      <c r="H31" s="6" t="s">
        <f>=F31*G30</f>
      </c>
    </row>
    <row collapsed="false" customFormat="false" customHeight="false" hidden="false" ht="12.1" outlineLevel="0" r="32">
      <c r="A32" s="14" t="n">
        <v>43810</v>
      </c>
      <c r="B32" s="6" t="n">
        <v>5000</v>
      </c>
      <c r="C32" s="17" t="s">
        <v>84</v>
      </c>
      <c r="D32" s="17"/>
      <c r="E32" s="17"/>
      <c r="F32" s="6" t="s">
        <f>=A32-A31</f>
      </c>
      <c r="G32" s="6" t="s">
        <f>=B32+G31</f>
      </c>
      <c r="H32" s="6" t="s">
        <f>=F32*G31</f>
      </c>
    </row>
    <row collapsed="false" customFormat="false" customHeight="false" hidden="false" ht="12.1" outlineLevel="0" r="33">
      <c r="A33" s="14" t="n">
        <v>43811</v>
      </c>
      <c r="B33" s="6" t="n">
        <v>-5000</v>
      </c>
      <c r="C33" s="17" t="s">
        <v>107</v>
      </c>
      <c r="D33" s="17"/>
      <c r="E33" s="17"/>
      <c r="F33" s="6" t="s">
        <f>=A33-A32</f>
      </c>
      <c r="G33" s="6" t="s">
        <f>=B33+G32</f>
      </c>
      <c r="H33" s="6" t="s">
        <f>=F33*G32</f>
      </c>
    </row>
    <row collapsed="false" customFormat="false" customHeight="false" hidden="false" ht="12.1" outlineLevel="0" r="34">
      <c r="A34" s="14" t="n">
        <v>43811</v>
      </c>
      <c r="B34" s="6" t="n">
        <v>-6000</v>
      </c>
      <c r="C34" s="17" t="s">
        <v>108</v>
      </c>
      <c r="D34" s="17"/>
      <c r="E34" s="17"/>
      <c r="F34" s="6" t="s">
        <f>=A34-A33</f>
      </c>
      <c r="G34" s="6" t="s">
        <f>=B34+G33</f>
      </c>
      <c r="H34" s="6" t="s">
        <f>=F34*G33</f>
      </c>
    </row>
    <row collapsed="false" customFormat="false" customHeight="false" hidden="false" ht="12.1" outlineLevel="0" r="35">
      <c r="A35" s="14" t="n">
        <v>43812</v>
      </c>
      <c r="B35" s="6" t="n">
        <v>-273.4</v>
      </c>
      <c r="C35" s="17" t="s">
        <v>109</v>
      </c>
      <c r="D35" s="17"/>
      <c r="E35" s="17"/>
      <c r="F35" s="6" t="s">
        <f>=A35-A34</f>
      </c>
      <c r="G35" s="6" t="s">
        <f>=B35+G34</f>
      </c>
      <c r="H35" s="6" t="s">
        <f>=F35*G34</f>
      </c>
    </row>
    <row collapsed="false" customFormat="false" customHeight="false" hidden="false" ht="12.1" outlineLevel="0" r="36">
      <c r="A36" s="14" t="n">
        <v>43812</v>
      </c>
      <c r="B36" s="6" t="n">
        <v>-242.34</v>
      </c>
      <c r="C36" s="17" t="s">
        <v>110</v>
      </c>
      <c r="D36" s="17"/>
      <c r="E36" s="17"/>
      <c r="F36" s="6" t="s">
        <f>=A36-A35</f>
      </c>
      <c r="G36" s="6" t="s">
        <f>=B36+G35</f>
      </c>
      <c r="H36" s="6" t="s">
        <f>=F36*G35</f>
      </c>
    </row>
    <row collapsed="false" customFormat="false" customHeight="false" hidden="false" ht="12.1" outlineLevel="0" r="37">
      <c r="A37" s="14" t="n">
        <v>43815</v>
      </c>
      <c r="B37" s="6" t="n">
        <v>5000</v>
      </c>
      <c r="C37" s="17" t="s">
        <v>111</v>
      </c>
      <c r="D37" s="17"/>
      <c r="E37" s="17"/>
      <c r="F37" s="6" t="s">
        <f>=A37-A36</f>
      </c>
      <c r="G37" s="6" t="s">
        <f>=B37+G36</f>
      </c>
      <c r="H37" s="6" t="s">
        <f>=F37*G36</f>
      </c>
    </row>
    <row collapsed="false" customFormat="false" customHeight="false" hidden="false" ht="12.1" outlineLevel="0" r="38">
      <c r="A38" s="14" t="n">
        <v>43815</v>
      </c>
      <c r="B38" s="6" t="n">
        <v>273.4</v>
      </c>
      <c r="C38" s="17" t="s">
        <v>112</v>
      </c>
      <c r="D38" s="17"/>
      <c r="E38" s="17"/>
      <c r="F38" s="6" t="s">
        <f>=A38-A37</f>
      </c>
      <c r="G38" s="6" t="s">
        <f>=B38+G37</f>
      </c>
      <c r="H38" s="6" t="s">
        <f>=F38*G37</f>
      </c>
    </row>
    <row collapsed="false" customFormat="false" customHeight="false" hidden="false" ht="12.1" outlineLevel="0" r="39">
      <c r="A39" s="14" t="n">
        <v>43815</v>
      </c>
      <c r="B39" s="6" t="n">
        <v>6000</v>
      </c>
      <c r="C39" s="17" t="s">
        <v>113</v>
      </c>
      <c r="D39" s="17"/>
      <c r="E39" s="17"/>
      <c r="F39" s="6" t="s">
        <f>=A39-A38</f>
      </c>
      <c r="G39" s="6" t="s">
        <f>=B39+G38</f>
      </c>
      <c r="H39" s="6" t="s">
        <f>=F39*G38</f>
      </c>
    </row>
    <row collapsed="false" customFormat="false" customHeight="false" hidden="false" ht="12.1" outlineLevel="0" r="40">
      <c r="A40" s="14" t="n">
        <v>43815</v>
      </c>
      <c r="B40" s="6" t="n">
        <v>242.34</v>
      </c>
      <c r="C40" s="17" t="s">
        <v>114</v>
      </c>
      <c r="D40" s="17"/>
      <c r="E40" s="17"/>
      <c r="F40" s="6" t="s">
        <f>=A40-A39</f>
      </c>
      <c r="G40" s="6" t="s">
        <f>=B40+G39</f>
      </c>
      <c r="H40" s="6" t="s">
        <f>=F40*G39</f>
      </c>
    </row>
    <row collapsed="false" customFormat="false" customHeight="false" hidden="false" ht="12.1" outlineLevel="0" r="41">
      <c r="A41" s="14" t="n">
        <v>43843</v>
      </c>
      <c r="B41" s="6" t="n">
        <v>17000</v>
      </c>
      <c r="C41" s="17" t="s">
        <v>84</v>
      </c>
      <c r="D41" s="17"/>
      <c r="E41" s="17"/>
      <c r="F41" s="6" t="s">
        <f>=A41-A40</f>
      </c>
      <c r="G41" s="6" t="s">
        <f>=B41+G40</f>
      </c>
      <c r="H41" s="6" t="s">
        <f>=F41*G40</f>
      </c>
    </row>
    <row collapsed="false" customFormat="false" customHeight="false" hidden="false" ht="12.1" outlineLevel="0" r="42">
      <c r="A42" s="14" t="n">
        <v>43845</v>
      </c>
      <c r="B42" s="6" t="n">
        <v>-185.04</v>
      </c>
      <c r="C42" s="17" t="s">
        <v>115</v>
      </c>
      <c r="D42" s="17"/>
      <c r="E42" s="17"/>
      <c r="F42" s="6" t="s">
        <f>=A42-A41</f>
      </c>
      <c r="G42" s="6" t="s">
        <f>=B42+G41</f>
      </c>
      <c r="H42" s="6" t="s">
        <f>=F42*G41</f>
      </c>
    </row>
    <row collapsed="false" customFormat="false" customHeight="false" hidden="false" ht="12.1" outlineLevel="0" r="43">
      <c r="A43" s="14" t="n">
        <v>43846</v>
      </c>
      <c r="B43" s="6" t="n">
        <v>185.04</v>
      </c>
      <c r="C43" s="17" t="s">
        <v>116</v>
      </c>
      <c r="D43" s="17"/>
      <c r="E43" s="17"/>
      <c r="F43" s="6" t="s">
        <f>=A43-A42</f>
      </c>
      <c r="G43" s="6" t="s">
        <f>=B43+G42</f>
      </c>
      <c r="H43" s="6" t="s">
        <f>=F43*G42</f>
      </c>
    </row>
    <row collapsed="false" customFormat="false" customHeight="false" hidden="false" ht="12.1" outlineLevel="0" r="44">
      <c r="A44" s="14" t="n">
        <v>43871</v>
      </c>
      <c r="B44" s="6" t="n">
        <v>9000</v>
      </c>
      <c r="C44" s="17" t="s">
        <v>84</v>
      </c>
      <c r="D44" s="17"/>
      <c r="E44" s="17"/>
      <c r="F44" s="6" t="s">
        <f>=A44-A43</f>
      </c>
      <c r="G44" s="6" t="s">
        <f>=B44+G43</f>
      </c>
      <c r="H44" s="6" t="s">
        <f>=F44*G43</f>
      </c>
    </row>
    <row collapsed="false" customFormat="false" customHeight="false" hidden="false" ht="12.1" outlineLevel="0" r="45">
      <c r="A45" s="14" t="n">
        <v>43888</v>
      </c>
      <c r="B45" s="6" t="n">
        <v>8508.23</v>
      </c>
      <c r="C45" s="17" t="s">
        <v>117</v>
      </c>
      <c r="D45" s="17"/>
      <c r="E45" s="17"/>
      <c r="F45" s="6" t="s">
        <f>=A45-A44</f>
      </c>
      <c r="G45" s="6" t="s">
        <f>=B45+G44</f>
      </c>
      <c r="H45" s="6" t="s">
        <f>=F45*G44</f>
      </c>
    </row>
    <row collapsed="false" customFormat="false" customHeight="false" hidden="false" ht="12.1" outlineLevel="0" r="46">
      <c r="A46" s="14" t="n">
        <v>43888</v>
      </c>
      <c r="B46" s="6" t="n">
        <v>2527.73</v>
      </c>
      <c r="C46" s="17" t="s">
        <v>118</v>
      </c>
      <c r="D46" s="17"/>
      <c r="E46" s="17"/>
      <c r="F46" s="6" t="s">
        <f>=A46-A45</f>
      </c>
      <c r="G46" s="6" t="s">
        <f>=B46+G45</f>
      </c>
      <c r="H46" s="6" t="s">
        <f>=F46*G45</f>
      </c>
    </row>
    <row collapsed="false" customFormat="false" customHeight="false" hidden="false" ht="12.1" outlineLevel="0" r="47">
      <c r="A47" s="14" t="n">
        <v>43896</v>
      </c>
      <c r="B47" s="6" t="n">
        <v>19000</v>
      </c>
      <c r="C47" s="17" t="s">
        <v>84</v>
      </c>
      <c r="D47" s="17"/>
      <c r="E47" s="17"/>
      <c r="F47" s="6" t="s">
        <f>=A47-A46</f>
      </c>
      <c r="G47" s="6" t="s">
        <f>=B47+G46</f>
      </c>
      <c r="H47" s="6" t="s">
        <f>=F47*G46</f>
      </c>
    </row>
    <row collapsed="false" customFormat="false" customHeight="false" hidden="false" ht="12.1" outlineLevel="0" r="48">
      <c r="A48" s="14" t="n">
        <v>43898</v>
      </c>
      <c r="B48" s="6" t="n">
        <v>-110.95</v>
      </c>
      <c r="C48" s="17" t="s">
        <v>105</v>
      </c>
      <c r="D48" s="17"/>
      <c r="E48" s="17"/>
      <c r="F48" s="6" t="s">
        <f>=A48-A47</f>
      </c>
      <c r="G48" s="6" t="s">
        <f>=B48+G47</f>
      </c>
      <c r="H48" s="6" t="s">
        <f>=F48*G47</f>
      </c>
    </row>
    <row collapsed="false" customFormat="false" customHeight="false" hidden="false" ht="12.1" outlineLevel="0" r="49">
      <c r="A49" s="14" t="n">
        <v>43900</v>
      </c>
      <c r="B49" s="6" t="n">
        <v>-11122</v>
      </c>
      <c r="C49" s="17" t="s">
        <v>119</v>
      </c>
      <c r="D49" s="17"/>
      <c r="E49" s="17"/>
      <c r="F49" s="6" t="s">
        <f>=A49-A48</f>
      </c>
      <c r="G49" s="6" t="s">
        <f>=B49+G48</f>
      </c>
      <c r="H49" s="6" t="s">
        <f>=F49*G48</f>
      </c>
    </row>
    <row collapsed="false" customFormat="false" customHeight="false" hidden="false" ht="12.1" outlineLevel="0" r="50">
      <c r="A50" s="14" t="n">
        <v>43901</v>
      </c>
      <c r="B50" s="6" t="n">
        <v>-720.48</v>
      </c>
      <c r="C50" s="17" t="s">
        <v>120</v>
      </c>
      <c r="D50" s="17"/>
      <c r="E50" s="17"/>
      <c r="F50" s="6" t="s">
        <f>=A50-A49</f>
      </c>
      <c r="G50" s="6" t="s">
        <f>=B50+G49</f>
      </c>
      <c r="H50" s="6" t="s">
        <f>=F50*G49</f>
      </c>
    </row>
    <row collapsed="false" customFormat="false" customHeight="false" hidden="false" ht="12.1" outlineLevel="0" r="51">
      <c r="A51" s="14" t="n">
        <v>43901</v>
      </c>
      <c r="B51" s="6" t="n">
        <v>110.95</v>
      </c>
      <c r="C51" s="17" t="s">
        <v>121</v>
      </c>
      <c r="D51" s="17"/>
      <c r="E51" s="17"/>
      <c r="F51" s="6" t="s">
        <f>=A51-A50</f>
      </c>
      <c r="G51" s="6" t="s">
        <f>=B51+G50</f>
      </c>
      <c r="H51" s="6" t="s">
        <f>=F51*G50</f>
      </c>
    </row>
    <row collapsed="false" customFormat="false" customHeight="false" hidden="false" ht="12.1" outlineLevel="0" r="52">
      <c r="A52" s="14" t="n">
        <v>43902</v>
      </c>
      <c r="B52" s="6" t="n">
        <v>11122</v>
      </c>
      <c r="C52" s="17" t="s">
        <v>122</v>
      </c>
      <c r="D52" s="17"/>
      <c r="E52" s="17"/>
      <c r="F52" s="6" t="s">
        <f>=A52-A51</f>
      </c>
      <c r="G52" s="6" t="s">
        <f>=B52+G51</f>
      </c>
      <c r="H52" s="6" t="s">
        <f>=F52*G51</f>
      </c>
    </row>
    <row collapsed="false" customFormat="false" customHeight="false" hidden="false" ht="12.1" outlineLevel="0" r="53">
      <c r="A53" s="14" t="n">
        <v>43902</v>
      </c>
      <c r="B53" s="6" t="n">
        <v>720.48</v>
      </c>
      <c r="C53" s="17" t="s">
        <v>123</v>
      </c>
      <c r="D53" s="17"/>
      <c r="E53" s="17"/>
      <c r="F53" s="6" t="s">
        <f>=A53-A52</f>
      </c>
      <c r="G53" s="6" t="s">
        <f>=B53+G52</f>
      </c>
      <c r="H53" s="6" t="s">
        <f>=F53*G52</f>
      </c>
    </row>
    <row collapsed="false" customFormat="false" customHeight="false" hidden="false" ht="12.1" outlineLevel="0" r="54">
      <c r="A54" s="14" t="n">
        <v>43903</v>
      </c>
      <c r="B54" s="6" t="n">
        <v>-377.42</v>
      </c>
      <c r="C54" s="17" t="s">
        <v>124</v>
      </c>
      <c r="D54" s="17"/>
      <c r="E54" s="17"/>
      <c r="F54" s="6" t="s">
        <f>=A54-A53</f>
      </c>
      <c r="G54" s="6" t="s">
        <f>=B54+G53</f>
      </c>
      <c r="H54" s="6" t="s">
        <f>=F54*G53</f>
      </c>
    </row>
    <row collapsed="false" customFormat="false" customHeight="false" hidden="false" ht="12.1" outlineLevel="0" r="55">
      <c r="A55" s="14" t="n">
        <v>43906</v>
      </c>
      <c r="B55" s="6" t="n">
        <v>377.42</v>
      </c>
      <c r="C55" s="17" t="s">
        <v>125</v>
      </c>
      <c r="D55" s="17"/>
      <c r="E55" s="17"/>
      <c r="F55" s="6" t="s">
        <f>=A55-A54</f>
      </c>
      <c r="G55" s="6" t="s">
        <f>=B55+G54</f>
      </c>
      <c r="H55" s="6" t="s">
        <f>=F55*G54</f>
      </c>
    </row>
    <row collapsed="false" customFormat="false" customHeight="false" hidden="false" ht="12.1" outlineLevel="0" r="56">
      <c r="A56" s="14" t="n">
        <v>43909</v>
      </c>
      <c r="B56" s="6" t="n">
        <v>-209.4</v>
      </c>
      <c r="C56" s="17" t="s">
        <v>126</v>
      </c>
      <c r="D56" s="17"/>
      <c r="E56" s="17"/>
      <c r="F56" s="6" t="s">
        <f>=A56-A55</f>
      </c>
      <c r="G56" s="6" t="s">
        <f>=B56+G55</f>
      </c>
      <c r="H56" s="6" t="s">
        <f>=F56*G55</f>
      </c>
    </row>
    <row collapsed="false" customFormat="false" customHeight="false" hidden="false" ht="12.1" outlineLevel="0" r="57">
      <c r="A57" s="14" t="n">
        <v>43910</v>
      </c>
      <c r="B57" s="6" t="n">
        <v>209.4</v>
      </c>
      <c r="C57" s="17" t="s">
        <v>127</v>
      </c>
      <c r="D57" s="17"/>
      <c r="E57" s="17"/>
      <c r="F57" s="6" t="s">
        <f>=A57-A56</f>
      </c>
      <c r="G57" s="6" t="s">
        <f>=B57+G56</f>
      </c>
      <c r="H57" s="6" t="s">
        <f>=F57*G56</f>
      </c>
    </row>
    <row collapsed="false" customFormat="false" customHeight="false" hidden="false" ht="12.1" outlineLevel="0" r="58">
      <c r="A58" s="14" t="n">
        <v>43914</v>
      </c>
      <c r="B58" s="6" t="n">
        <v>-5000</v>
      </c>
      <c r="C58" s="17" t="s">
        <v>128</v>
      </c>
      <c r="D58" s="17"/>
      <c r="E58" s="17"/>
      <c r="F58" s="6" t="s">
        <f>=A58-A57</f>
      </c>
      <c r="G58" s="6" t="s">
        <f>=B58+G57</f>
      </c>
      <c r="H58" s="6" t="s">
        <f>=F58*G57</f>
      </c>
    </row>
    <row collapsed="false" customFormat="false" customHeight="false" hidden="false" ht="12.1" outlineLevel="0" r="59">
      <c r="A59" s="14" t="n">
        <v>43915</v>
      </c>
      <c r="B59" s="6" t="n">
        <v>-222.55</v>
      </c>
      <c r="C59" s="17" t="s">
        <v>129</v>
      </c>
      <c r="D59" s="17"/>
      <c r="E59" s="17"/>
      <c r="F59" s="6" t="s">
        <f>=A59-A58</f>
      </c>
      <c r="G59" s="6" t="s">
        <f>=B59+G58</f>
      </c>
      <c r="H59" s="6" t="s">
        <f>=F59*G58</f>
      </c>
    </row>
    <row collapsed="false" customFormat="false" customHeight="false" hidden="false" ht="12.1" outlineLevel="0" r="60">
      <c r="A60" s="14" t="n">
        <v>43916</v>
      </c>
      <c r="B60" s="6" t="n">
        <v>5000</v>
      </c>
      <c r="C60" s="17" t="s">
        <v>130</v>
      </c>
      <c r="D60" s="17"/>
      <c r="E60" s="17"/>
      <c r="F60" s="6" t="s">
        <f>=A60-A59</f>
      </c>
      <c r="G60" s="6" t="s">
        <f>=B60+G59</f>
      </c>
      <c r="H60" s="6" t="s">
        <f>=F60*G59</f>
      </c>
    </row>
    <row collapsed="false" customFormat="false" customHeight="false" hidden="false" ht="12.1" outlineLevel="0" r="61">
      <c r="A61" s="14" t="n">
        <v>43916</v>
      </c>
      <c r="B61" s="6" t="n">
        <v>222.55</v>
      </c>
      <c r="C61" s="17" t="s">
        <v>131</v>
      </c>
      <c r="D61" s="17"/>
      <c r="E61" s="17"/>
      <c r="F61" s="6" t="s">
        <f>=A61-A60</f>
      </c>
      <c r="G61" s="6" t="s">
        <f>=B61+G60</f>
      </c>
      <c r="H61" s="6" t="s">
        <f>=F61*G60</f>
      </c>
    </row>
    <row collapsed="false" customFormat="false" customHeight="false" hidden="false" ht="12.1" outlineLevel="0" r="62">
      <c r="A62" s="14" t="n">
        <v>43917</v>
      </c>
      <c r="B62" s="6" t="n">
        <v>-65.65</v>
      </c>
      <c r="C62" s="17" t="s">
        <v>132</v>
      </c>
      <c r="D62" s="17"/>
      <c r="E62" s="17"/>
      <c r="F62" s="6" t="s">
        <f>=A62-A61</f>
      </c>
      <c r="G62" s="6" t="s">
        <f>=B62+G61</f>
      </c>
      <c r="H62" s="6" t="s">
        <f>=F62*G61</f>
      </c>
    </row>
    <row collapsed="false" customFormat="false" customHeight="false" hidden="false" ht="12.1" outlineLevel="0" r="63">
      <c r="A63" s="14" t="n">
        <v>43927</v>
      </c>
      <c r="B63" s="6" t="n">
        <v>81.62</v>
      </c>
      <c r="C63" s="17" t="s">
        <v>133</v>
      </c>
      <c r="D63" s="17"/>
      <c r="E63" s="17"/>
      <c r="F63" s="6" t="s">
        <f>=A63-A62</f>
      </c>
      <c r="G63" s="6" t="s">
        <f>=B63+G62</f>
      </c>
      <c r="H63" s="6" t="s">
        <f>=F63*G62</f>
      </c>
    </row>
    <row collapsed="false" customFormat="false" customHeight="false" hidden="false" ht="12.1" outlineLevel="0" r="64">
      <c r="A64" s="14" t="n">
        <v>43936</v>
      </c>
      <c r="B64" s="6" t="n">
        <v>-565.4</v>
      </c>
      <c r="C64" s="17" t="s">
        <v>134</v>
      </c>
      <c r="D64" s="17"/>
      <c r="E64" s="17"/>
      <c r="F64" s="6" t="s">
        <f>=A64-A63</f>
      </c>
      <c r="G64" s="6" t="s">
        <f>=B64+G63</f>
      </c>
      <c r="H64" s="6" t="s">
        <f>=F64*G63</f>
      </c>
    </row>
    <row collapsed="false" customFormat="false" customHeight="false" hidden="false" ht="12.1" outlineLevel="0" r="65">
      <c r="A65" s="14" t="n">
        <v>43937</v>
      </c>
      <c r="B65" s="6" t="n">
        <v>565.4</v>
      </c>
      <c r="C65" s="17" t="s">
        <v>135</v>
      </c>
      <c r="D65" s="17"/>
      <c r="E65" s="17"/>
      <c r="F65" s="6" t="s">
        <f>=A65-A64</f>
      </c>
      <c r="G65" s="6" t="s">
        <f>=B65+G64</f>
      </c>
      <c r="H65" s="6" t="s">
        <f>=F65*G64</f>
      </c>
    </row>
    <row collapsed="false" customFormat="false" customHeight="false" hidden="false" ht="12.1" outlineLevel="0" r="66">
      <c r="A66" s="14" t="n">
        <v>43941</v>
      </c>
      <c r="B66" s="6" t="n">
        <v>-6000</v>
      </c>
      <c r="C66" s="17" t="s">
        <v>136</v>
      </c>
      <c r="D66" s="17"/>
      <c r="E66" s="17"/>
      <c r="F66" s="6" t="s">
        <f>=A66-A65</f>
      </c>
      <c r="G66" s="6" t="s">
        <f>=B66+G65</f>
      </c>
      <c r="H66" s="6" t="s">
        <f>=F66*G65</f>
      </c>
    </row>
    <row collapsed="false" customFormat="false" customHeight="false" hidden="false" ht="12.1" outlineLevel="0" r="67">
      <c r="A67" s="14" t="n">
        <v>43941</v>
      </c>
      <c r="B67" s="6" t="n">
        <v>-1000</v>
      </c>
      <c r="C67" s="17" t="s">
        <v>137</v>
      </c>
      <c r="D67" s="17"/>
      <c r="E67" s="17"/>
      <c r="F67" s="6" t="s">
        <f>=A67-A66</f>
      </c>
      <c r="G67" s="6" t="s">
        <f>=B67+G66</f>
      </c>
      <c r="H67" s="6" t="s">
        <f>=F67*G66</f>
      </c>
    </row>
    <row collapsed="false" customFormat="false" customHeight="false" hidden="false" ht="12.1" outlineLevel="0" r="68">
      <c r="A68" s="14" t="n">
        <v>43942</v>
      </c>
      <c r="B68" s="6" t="n">
        <v>-239.34</v>
      </c>
      <c r="C68" s="17" t="s">
        <v>138</v>
      </c>
      <c r="D68" s="17"/>
      <c r="E68" s="17"/>
      <c r="F68" s="6" t="s">
        <f>=A68-A67</f>
      </c>
      <c r="G68" s="6" t="s">
        <f>=B68+G67</f>
      </c>
      <c r="H68" s="6" t="s">
        <f>=F68*G67</f>
      </c>
    </row>
    <row collapsed="false" customFormat="false" customHeight="false" hidden="false" ht="12.1" outlineLevel="0" r="69">
      <c r="A69" s="14" t="n">
        <v>43942</v>
      </c>
      <c r="B69" s="6" t="n">
        <v>-45.36</v>
      </c>
      <c r="C69" s="17" t="s">
        <v>102</v>
      </c>
      <c r="D69" s="17"/>
      <c r="E69" s="17"/>
      <c r="F69" s="6" t="s">
        <f>=A69-A68</f>
      </c>
      <c r="G69" s="6" t="s">
        <f>=B69+G68</f>
      </c>
      <c r="H69" s="6" t="s">
        <f>=F69*G68</f>
      </c>
    </row>
    <row collapsed="false" customFormat="false" customHeight="false" hidden="false" ht="12.1" outlineLevel="0" r="70">
      <c r="A70" s="14" t="n">
        <v>43943</v>
      </c>
      <c r="B70" s="6" t="n">
        <v>1000</v>
      </c>
      <c r="C70" s="17" t="s">
        <v>139</v>
      </c>
      <c r="D70" s="17"/>
      <c r="E70" s="17"/>
      <c r="F70" s="6" t="s">
        <f>=A70-A69</f>
      </c>
      <c r="G70" s="6" t="s">
        <f>=B70+G69</f>
      </c>
      <c r="H70" s="6" t="s">
        <f>=F70*G69</f>
      </c>
    </row>
    <row collapsed="false" customFormat="false" customHeight="false" hidden="false" ht="12.1" outlineLevel="0" r="71">
      <c r="A71" s="14" t="n">
        <v>43943</v>
      </c>
      <c r="B71" s="6" t="n">
        <v>239.34</v>
      </c>
      <c r="C71" s="17" t="s">
        <v>140</v>
      </c>
      <c r="D71" s="17"/>
      <c r="E71" s="17"/>
      <c r="F71" s="6" t="s">
        <f>=A71-A70</f>
      </c>
      <c r="G71" s="6" t="s">
        <f>=B71+G70</f>
      </c>
      <c r="H71" s="6" t="s">
        <f>=F71*G70</f>
      </c>
    </row>
    <row collapsed="false" customFormat="false" customHeight="false" hidden="false" ht="12.1" outlineLevel="0" r="72">
      <c r="A72" s="14" t="n">
        <v>43943</v>
      </c>
      <c r="B72" s="6" t="n">
        <v>45.36</v>
      </c>
      <c r="C72" s="17" t="s">
        <v>141</v>
      </c>
      <c r="D72" s="17"/>
      <c r="E72" s="17"/>
      <c r="F72" s="6" t="s">
        <f>=A72-A71</f>
      </c>
      <c r="G72" s="6" t="s">
        <f>=B72+G71</f>
      </c>
      <c r="H72" s="6" t="s">
        <f>=F72*G71</f>
      </c>
    </row>
    <row collapsed="false" customFormat="false" customHeight="false" hidden="false" ht="12.1" outlineLevel="0" r="73">
      <c r="A73" s="14" t="n">
        <v>43943</v>
      </c>
      <c r="B73" s="6" t="n">
        <v>6000</v>
      </c>
      <c r="C73" s="17" t="s">
        <v>142</v>
      </c>
      <c r="D73" s="17"/>
      <c r="E73" s="17"/>
      <c r="F73" s="6" t="s">
        <f>=A73-A72</f>
      </c>
      <c r="G73" s="6" t="s">
        <f>=B73+G72</f>
      </c>
      <c r="H73" s="6" t="s">
        <f>=F73*G72</f>
      </c>
    </row>
    <row collapsed="false" customFormat="false" customHeight="false" hidden="false" ht="12.1" outlineLevel="0" r="74">
      <c r="A74" s="14" t="n">
        <v>43951</v>
      </c>
      <c r="B74" s="6" t="n">
        <v>-1486.8</v>
      </c>
      <c r="C74" s="17" t="s">
        <v>143</v>
      </c>
      <c r="D74" s="17"/>
      <c r="E74" s="17"/>
      <c r="F74" s="6" t="s">
        <f>=A74-A73</f>
      </c>
      <c r="G74" s="6" t="s">
        <f>=B74+G73</f>
      </c>
      <c r="H74" s="6" t="s">
        <f>=F74*G73</f>
      </c>
    </row>
    <row collapsed="false" customFormat="false" customHeight="false" hidden="false" ht="12.1" outlineLevel="0" r="75">
      <c r="A75" s="14" t="n">
        <v>43951</v>
      </c>
      <c r="B75" s="6" t="n">
        <v>13914</v>
      </c>
      <c r="C75" s="17" t="s">
        <v>144</v>
      </c>
      <c r="D75" s="17"/>
      <c r="E75" s="17"/>
      <c r="F75" s="6" t="s">
        <f>=A75-A74</f>
      </c>
      <c r="G75" s="6" t="s">
        <f>=B75+G74</f>
      </c>
      <c r="H75" s="6" t="s">
        <f>=F75*G74</f>
      </c>
    </row>
    <row collapsed="false" customFormat="false" customHeight="false" hidden="false" ht="12.1" outlineLevel="0" r="76">
      <c r="A76" s="14" t="n">
        <v>43957</v>
      </c>
      <c r="B76" s="6" t="n">
        <v>1486.8</v>
      </c>
      <c r="C76" s="17" t="s">
        <v>145</v>
      </c>
      <c r="D76" s="17"/>
      <c r="E76" s="17"/>
      <c r="F76" s="6" t="s">
        <f>=A76-A75</f>
      </c>
      <c r="G76" s="6" t="s">
        <f>=B76+G75</f>
      </c>
      <c r="H76" s="6" t="s">
        <f>=F76*G75</f>
      </c>
    </row>
    <row collapsed="false" customFormat="false" customHeight="false" hidden="false" ht="12.1" outlineLevel="0" r="77">
      <c r="A77" s="14" t="n">
        <v>43966</v>
      </c>
      <c r="B77" s="6" t="n">
        <v>-69.3</v>
      </c>
      <c r="C77" s="17" t="s">
        <v>146</v>
      </c>
      <c r="D77" s="17"/>
      <c r="E77" s="17"/>
      <c r="F77" s="6" t="s">
        <f>=A77-A76</f>
      </c>
      <c r="G77" s="6" t="s">
        <f>=B77+G76</f>
      </c>
      <c r="H77" s="6" t="s">
        <f>=F77*G76</f>
      </c>
    </row>
    <row collapsed="false" customFormat="false" customHeight="false" hidden="false" ht="12.1" outlineLevel="0" r="78">
      <c r="A78" s="14" t="n">
        <v>43966</v>
      </c>
      <c r="B78" s="6" t="n">
        <v>13000</v>
      </c>
      <c r="C78" s="17" t="s">
        <v>84</v>
      </c>
      <c r="D78" s="17"/>
      <c r="E78" s="17"/>
      <c r="F78" s="6" t="s">
        <f>=A78-A77</f>
      </c>
      <c r="G78" s="6" t="s">
        <f>=B78+G77</f>
      </c>
      <c r="H78" s="6" t="s">
        <f>=F78*G77</f>
      </c>
    </row>
    <row collapsed="false" customFormat="false" customHeight="false" hidden="false" ht="12.1" outlineLevel="0" r="79">
      <c r="A79" s="14" t="n">
        <v>43979</v>
      </c>
      <c r="B79" s="6" t="n">
        <v>-43.2</v>
      </c>
      <c r="C79" s="17" t="s">
        <v>147</v>
      </c>
      <c r="D79" s="17"/>
      <c r="E79" s="17"/>
      <c r="F79" s="6" t="s">
        <f>=A79-A78</f>
      </c>
      <c r="G79" s="6" t="s">
        <f>=B79+G78</f>
      </c>
      <c r="H79" s="6" t="s">
        <f>=F79*G78</f>
      </c>
    </row>
    <row collapsed="false" customFormat="false" customHeight="false" hidden="false" ht="12.1" outlineLevel="0" r="80">
      <c r="A80" s="14" t="n">
        <v>43986</v>
      </c>
      <c r="B80" s="6" t="n">
        <v>69.3</v>
      </c>
      <c r="C80" s="17" t="s">
        <v>148</v>
      </c>
      <c r="D80" s="17"/>
      <c r="E80" s="17"/>
      <c r="F80" s="6" t="s">
        <f>=A80-A79</f>
      </c>
      <c r="G80" s="6" t="s">
        <f>=B80+G79</f>
      </c>
      <c r="H80" s="6" t="s">
        <f>=F80*G79</f>
      </c>
    </row>
    <row collapsed="false" customFormat="false" customHeight="false" hidden="false" ht="12.1" outlineLevel="0" r="81">
      <c r="A81" s="14" t="n">
        <v>43986</v>
      </c>
      <c r="B81" s="6" t="n">
        <v>69.3</v>
      </c>
      <c r="C81" s="17" t="s">
        <v>148</v>
      </c>
      <c r="D81" s="17"/>
      <c r="E81" s="17"/>
      <c r="F81" s="6" t="s">
        <f>=A81-A80</f>
      </c>
      <c r="G81" s="6" t="s">
        <f>=B81+G80</f>
      </c>
      <c r="H81" s="6" t="s">
        <f>=F81*G80</f>
      </c>
    </row>
    <row collapsed="false" customFormat="false" customHeight="false" hidden="false" ht="12.1" outlineLevel="0" r="82">
      <c r="A82" s="14" t="n">
        <v>43989</v>
      </c>
      <c r="B82" s="6" t="n">
        <v>-110.95</v>
      </c>
      <c r="C82" s="17" t="s">
        <v>105</v>
      </c>
      <c r="D82" s="17"/>
      <c r="E82" s="17"/>
      <c r="F82" s="6" t="s">
        <f>=A82-A81</f>
      </c>
      <c r="G82" s="6" t="s">
        <f>=B82+G81</f>
      </c>
      <c r="H82" s="6" t="s">
        <f>=F82*G81</f>
      </c>
    </row>
    <row collapsed="false" customFormat="false" customHeight="false" hidden="false" ht="12.1" outlineLevel="0" r="83">
      <c r="A83" s="14" t="n">
        <v>43991</v>
      </c>
      <c r="B83" s="6" t="n">
        <v>110.95</v>
      </c>
      <c r="C83" s="17" t="s">
        <v>149</v>
      </c>
      <c r="D83" s="17"/>
      <c r="E83" s="17"/>
      <c r="F83" s="6" t="s">
        <f>=A83-A82</f>
      </c>
      <c r="G83" s="6" t="s">
        <f>=B83+G82</f>
      </c>
      <c r="H83" s="6" t="s">
        <f>=F83*G82</f>
      </c>
    </row>
    <row collapsed="false" customFormat="false" customHeight="false" hidden="false" ht="12.1" outlineLevel="0" r="84">
      <c r="A84" s="14" t="n">
        <v>43991</v>
      </c>
      <c r="B84" s="6" t="n">
        <v>-11658</v>
      </c>
      <c r="C84" s="17" t="s">
        <v>150</v>
      </c>
      <c r="D84" s="17"/>
      <c r="E84" s="17"/>
      <c r="F84" s="6" t="s">
        <f>=A84-A83</f>
      </c>
      <c r="G84" s="6" t="s">
        <f>=B84+G83</f>
      </c>
      <c r="H84" s="6" t="s">
        <f>=F84*G83</f>
      </c>
    </row>
    <row collapsed="false" customFormat="false" customHeight="false" hidden="false" ht="12.1" outlineLevel="0" r="85">
      <c r="A85" s="14" t="n">
        <v>43991</v>
      </c>
      <c r="B85" s="6" t="n">
        <v>110.95</v>
      </c>
      <c r="C85" s="17" t="s">
        <v>149</v>
      </c>
      <c r="D85" s="17"/>
      <c r="E85" s="17"/>
      <c r="F85" s="6" t="s">
        <f>=A85-A84</f>
      </c>
      <c r="G85" s="6" t="s">
        <f>=B85+G84</f>
      </c>
      <c r="H85" s="6" t="s">
        <f>=F85*G84</f>
      </c>
    </row>
    <row collapsed="false" customFormat="false" customHeight="false" hidden="false" ht="12.1" outlineLevel="0" r="86">
      <c r="A86" s="14" t="n">
        <v>43992</v>
      </c>
      <c r="B86" s="6" t="n">
        <v>-364.62</v>
      </c>
      <c r="C86" s="17" t="s">
        <v>151</v>
      </c>
      <c r="D86" s="17"/>
      <c r="E86" s="17"/>
      <c r="F86" s="6" t="s">
        <f>=A86-A85</f>
      </c>
      <c r="G86" s="6" t="s">
        <f>=B86+G85</f>
      </c>
      <c r="H86" s="6" t="s">
        <f>=F86*G85</f>
      </c>
    </row>
    <row collapsed="false" customFormat="false" customHeight="false" hidden="false" ht="12.1" outlineLevel="0" r="87">
      <c r="A87" s="14" t="n">
        <v>43993</v>
      </c>
      <c r="B87" s="6" t="n">
        <v>11658</v>
      </c>
      <c r="C87" s="17" t="s">
        <v>152</v>
      </c>
      <c r="D87" s="17"/>
      <c r="E87" s="17"/>
      <c r="F87" s="6" t="s">
        <f>=A87-A86</f>
      </c>
      <c r="G87" s="6" t="s">
        <f>=B87+G86</f>
      </c>
      <c r="H87" s="6" t="s">
        <f>=F87*G86</f>
      </c>
    </row>
    <row collapsed="false" customFormat="false" customHeight="false" hidden="false" ht="12.1" outlineLevel="0" r="88">
      <c r="A88" s="14" t="n">
        <v>43993</v>
      </c>
      <c r="B88" s="6" t="n">
        <v>11658</v>
      </c>
      <c r="C88" s="17" t="s">
        <v>152</v>
      </c>
      <c r="D88" s="17"/>
      <c r="E88" s="17"/>
      <c r="F88" s="6" t="s">
        <f>=A88-A87</f>
      </c>
      <c r="G88" s="6" t="s">
        <f>=B88+G87</f>
      </c>
      <c r="H88" s="6" t="s">
        <f>=F88*G87</f>
      </c>
    </row>
    <row collapsed="false" customFormat="false" customHeight="false" hidden="false" ht="12.1" outlineLevel="0" r="89">
      <c r="A89" s="14" t="n">
        <v>43993</v>
      </c>
      <c r="B89" s="6" t="n">
        <v>365.62</v>
      </c>
      <c r="C89" s="17" t="s">
        <v>153</v>
      </c>
      <c r="D89" s="17"/>
      <c r="E89" s="17"/>
      <c r="F89" s="6" t="s">
        <f>=A89-A88</f>
      </c>
      <c r="G89" s="6" t="s">
        <f>=B89+G88</f>
      </c>
      <c r="H89" s="6" t="s">
        <f>=F89*G88</f>
      </c>
    </row>
    <row collapsed="false" customFormat="false" customHeight="false" hidden="false" ht="12.1" outlineLevel="0" r="90">
      <c r="A90" s="14" t="n">
        <v>43993</v>
      </c>
      <c r="B90" s="6" t="n">
        <v>365.62</v>
      </c>
      <c r="C90" s="17" t="s">
        <v>153</v>
      </c>
      <c r="D90" s="17"/>
      <c r="E90" s="17"/>
      <c r="F90" s="6" t="s">
        <f>=A90-A89</f>
      </c>
      <c r="G90" s="6" t="s">
        <f>=B90+G89</f>
      </c>
      <c r="H90" s="6" t="s">
        <f>=F90*G89</f>
      </c>
    </row>
    <row collapsed="false" customFormat="false" customHeight="false" hidden="false" ht="12.1" outlineLevel="0" r="91">
      <c r="A91" s="14" t="n">
        <v>43997</v>
      </c>
      <c r="B91" s="6" t="n">
        <v>-163.98</v>
      </c>
      <c r="C91" s="17" t="s">
        <v>154</v>
      </c>
      <c r="D91" s="17"/>
      <c r="E91" s="17"/>
      <c r="F91" s="6" t="s">
        <f>=A91-A90</f>
      </c>
      <c r="G91" s="6" t="s">
        <f>=B91+G90</f>
      </c>
      <c r="H91" s="6" t="s">
        <f>=F91*G90</f>
      </c>
    </row>
    <row collapsed="false" customFormat="false" customHeight="false" hidden="false" ht="12.1" outlineLevel="0" r="92">
      <c r="A92" s="14" t="n">
        <v>43997</v>
      </c>
      <c r="B92" s="6" t="n">
        <v>48.39</v>
      </c>
      <c r="C92" s="17" t="s">
        <v>155</v>
      </c>
      <c r="D92" s="17"/>
      <c r="E92" s="17"/>
      <c r="F92" s="6" t="s">
        <f>=A92-A91</f>
      </c>
      <c r="G92" s="6" t="s">
        <f>=B92+G91</f>
      </c>
      <c r="H92" s="6" t="s">
        <f>=F92*G91</f>
      </c>
    </row>
    <row collapsed="false" customFormat="false" customHeight="false" hidden="false" ht="12.1" outlineLevel="0" r="93">
      <c r="A93" s="14" t="n">
        <v>43997</v>
      </c>
      <c r="B93" s="6" t="n">
        <v>48.39</v>
      </c>
      <c r="C93" s="17" t="s">
        <v>155</v>
      </c>
      <c r="D93" s="17"/>
      <c r="E93" s="17"/>
      <c r="F93" s="6" t="s">
        <f>=A93-A92</f>
      </c>
      <c r="G93" s="6" t="s">
        <f>=B93+G92</f>
      </c>
      <c r="H93" s="6" t="s">
        <f>=F93*G92</f>
      </c>
    </row>
    <row collapsed="false" customFormat="false" customHeight="false" hidden="false" ht="12.1" outlineLevel="0" r="94">
      <c r="A94" s="14" t="n">
        <v>43998</v>
      </c>
      <c r="B94" s="6" t="n">
        <v>163.98</v>
      </c>
      <c r="C94" s="17" t="s">
        <v>156</v>
      </c>
      <c r="D94" s="17"/>
      <c r="E94" s="17"/>
      <c r="F94" s="6" t="s">
        <f>=A94-A93</f>
      </c>
      <c r="G94" s="6" t="s">
        <f>=B94+G93</f>
      </c>
      <c r="H94" s="6" t="s">
        <f>=F94*G93</f>
      </c>
    </row>
    <row collapsed="false" customFormat="false" customHeight="false" hidden="false" ht="12.1" outlineLevel="0" r="95">
      <c r="A95" s="14" t="n">
        <v>43998</v>
      </c>
      <c r="B95" s="6" t="n">
        <v>163.98</v>
      </c>
      <c r="C95" s="17" t="s">
        <v>156</v>
      </c>
      <c r="D95" s="17"/>
      <c r="E95" s="17"/>
      <c r="F95" s="6" t="s">
        <f>=A95-A94</f>
      </c>
      <c r="G95" s="6" t="s">
        <f>=B95+G94</f>
      </c>
      <c r="H95" s="6" t="s">
        <f>=F95*G94</f>
      </c>
    </row>
    <row collapsed="false" customFormat="false" customHeight="false" hidden="false" ht="12.1" outlineLevel="0" r="96">
      <c r="A96" s="14" t="n">
        <v>43999</v>
      </c>
      <c r="B96" s="6" t="n">
        <v>-3500</v>
      </c>
      <c r="C96" s="17" t="s">
        <v>157</v>
      </c>
      <c r="D96" s="17"/>
      <c r="E96" s="17"/>
      <c r="F96" s="6" t="s">
        <f>=A96-A95</f>
      </c>
      <c r="G96" s="6" t="s">
        <f>=B96+G95</f>
      </c>
      <c r="H96" s="6" t="s">
        <f>=F96*G95</f>
      </c>
    </row>
    <row collapsed="false" customFormat="false" customHeight="false" hidden="false" ht="12.1" outlineLevel="0" r="97">
      <c r="A97" s="14" t="n">
        <v>44000</v>
      </c>
      <c r="B97" s="6" t="n">
        <v>-381.95</v>
      </c>
      <c r="C97" s="17" t="s">
        <v>158</v>
      </c>
      <c r="D97" s="17"/>
      <c r="E97" s="17"/>
      <c r="F97" s="6" t="s">
        <f>=A97-A96</f>
      </c>
      <c r="G97" s="6" t="s">
        <f>=B97+G96</f>
      </c>
      <c r="H97" s="6" t="s">
        <f>=F97*G96</f>
      </c>
    </row>
    <row collapsed="false" customFormat="false" customHeight="false" hidden="false" ht="12.1" outlineLevel="0" r="98">
      <c r="A98" s="14" t="n">
        <v>44001</v>
      </c>
      <c r="B98" s="6" t="n">
        <v>3500</v>
      </c>
      <c r="C98" s="17" t="s">
        <v>159</v>
      </c>
      <c r="D98" s="17"/>
      <c r="E98" s="17"/>
      <c r="F98" s="6" t="s">
        <f>=A98-A97</f>
      </c>
      <c r="G98" s="6" t="s">
        <f>=B98+G97</f>
      </c>
      <c r="H98" s="6" t="s">
        <f>=F98*G97</f>
      </c>
    </row>
    <row collapsed="false" customFormat="false" customHeight="false" hidden="false" ht="12.1" outlineLevel="0" r="99">
      <c r="A99" s="14" t="n">
        <v>44001</v>
      </c>
      <c r="B99" s="6" t="n">
        <v>381.95</v>
      </c>
      <c r="C99" s="17" t="s">
        <v>160</v>
      </c>
      <c r="D99" s="17"/>
      <c r="E99" s="17"/>
      <c r="F99" s="6" t="s">
        <f>=A99-A98</f>
      </c>
      <c r="G99" s="6" t="s">
        <f>=B99+G98</f>
      </c>
      <c r="H99" s="6" t="s">
        <f>=F99*G98</f>
      </c>
    </row>
    <row collapsed="false" customFormat="false" customHeight="false" hidden="false" ht="12.1" outlineLevel="0" r="100">
      <c r="A100" s="14" t="n">
        <v>44015</v>
      </c>
      <c r="B100" s="6" t="n">
        <v>-80.5</v>
      </c>
      <c r="C100" s="17" t="s">
        <v>161</v>
      </c>
      <c r="D100" s="17"/>
      <c r="E100" s="17"/>
      <c r="F100" s="6" t="s">
        <f>=A100-A99</f>
      </c>
      <c r="G100" s="6" t="s">
        <f>=B100+G99</f>
      </c>
      <c r="H100" s="6" t="s">
        <f>=F100*G99</f>
      </c>
    </row>
    <row collapsed="false" customFormat="false" customHeight="false" hidden="false" ht="12.1" outlineLevel="0" r="101">
      <c r="A101" s="14" t="n">
        <v>44022</v>
      </c>
      <c r="B101" s="6" t="n">
        <v>-304</v>
      </c>
      <c r="C101" s="17" t="s">
        <v>162</v>
      </c>
      <c r="D101" s="17"/>
      <c r="E101" s="17"/>
      <c r="F101" s="6" t="s">
        <f>=A101-A100</f>
      </c>
      <c r="G101" s="6" t="s">
        <f>=B101+G100</f>
      </c>
      <c r="H101" s="6" t="s">
        <f>=F101*G100</f>
      </c>
    </row>
    <row collapsed="false" customFormat="false" customHeight="false" hidden="false" ht="12.1" outlineLevel="0" r="102">
      <c r="A102" s="14" t="n">
        <v>44023</v>
      </c>
      <c r="B102" s="6" t="n">
        <v>-78</v>
      </c>
      <c r="C102" s="17" t="s">
        <v>163</v>
      </c>
      <c r="D102" s="17"/>
      <c r="E102" s="17"/>
      <c r="F102" s="6" t="s">
        <f>=A102-A101</f>
      </c>
      <c r="G102" s="6" t="s">
        <f>=B102+G101</f>
      </c>
      <c r="H102" s="6" t="s">
        <f>=F102*G101</f>
      </c>
    </row>
    <row collapsed="false" customFormat="false" customHeight="false" hidden="false" ht="12.1" outlineLevel="0" r="103">
      <c r="A103" s="14" t="n">
        <v>44027</v>
      </c>
      <c r="B103" s="6" t="n">
        <v>-565.4</v>
      </c>
      <c r="C103" s="17" t="s">
        <v>134</v>
      </c>
      <c r="D103" s="17"/>
      <c r="E103" s="17"/>
      <c r="F103" s="6" t="s">
        <f>=A103-A102</f>
      </c>
      <c r="G103" s="6" t="s">
        <f>=B103+G102</f>
      </c>
      <c r="H103" s="6" t="s">
        <f>=F103*G102</f>
      </c>
    </row>
    <row collapsed="false" customFormat="false" customHeight="false" hidden="false" ht="12.1" outlineLevel="0" r="104">
      <c r="A104" s="14" t="n">
        <v>44028</v>
      </c>
      <c r="B104" s="6" t="n">
        <v>565.4</v>
      </c>
      <c r="C104" s="17" t="s">
        <v>164</v>
      </c>
      <c r="D104" s="17"/>
      <c r="E104" s="17"/>
      <c r="F104" s="6" t="s">
        <f>=A104-A103</f>
      </c>
      <c r="G104" s="6" t="s">
        <f>=B104+G103</f>
      </c>
      <c r="H104" s="6" t="s">
        <f>=F104*G103</f>
      </c>
    </row>
    <row collapsed="false" customFormat="false" customHeight="false" hidden="false" ht="12.1" outlineLevel="0" r="105">
      <c r="A105" s="14" t="n">
        <v>44029</v>
      </c>
      <c r="B105" s="6" t="n">
        <v>80.5</v>
      </c>
      <c r="C105" s="17" t="s">
        <v>165</v>
      </c>
      <c r="D105" s="17"/>
      <c r="E105" s="17"/>
      <c r="F105" s="6" t="s">
        <f>=A105-A104</f>
      </c>
      <c r="G105" s="6" t="s">
        <f>=B105+G104</f>
      </c>
      <c r="H105" s="6" t="s">
        <f>=F105*G104</f>
      </c>
    </row>
    <row collapsed="false" customFormat="false" customHeight="false" hidden="false" ht="12.1" outlineLevel="0" r="106">
      <c r="A106" s="14" t="n">
        <v>44032</v>
      </c>
      <c r="B106" s="6" t="n">
        <v>78</v>
      </c>
      <c r="C106" s="17" t="s">
        <v>166</v>
      </c>
      <c r="D106" s="17"/>
      <c r="E106" s="17"/>
      <c r="F106" s="6" t="s">
        <f>=A106-A105</f>
      </c>
      <c r="G106" s="6" t="s">
        <f>=B106+G105</f>
      </c>
      <c r="H106" s="6" t="s">
        <f>=F106*G105</f>
      </c>
    </row>
    <row collapsed="false" customFormat="false" customHeight="false" hidden="false" ht="12.1" outlineLevel="0" r="107">
      <c r="A107" s="14" t="n">
        <v>44035</v>
      </c>
      <c r="B107" s="6" t="n">
        <v>-76.5</v>
      </c>
      <c r="C107" s="17" t="s">
        <v>167</v>
      </c>
      <c r="D107" s="17"/>
      <c r="E107" s="17"/>
      <c r="F107" s="6" t="s">
        <f>=A107-A106</f>
      </c>
      <c r="G107" s="6" t="s">
        <f>=B107+G106</f>
      </c>
      <c r="H107" s="6" t="s">
        <f>=F107*G106</f>
      </c>
    </row>
    <row collapsed="false" customFormat="false" customHeight="false" hidden="false" ht="12.1" outlineLevel="0" r="108">
      <c r="A108" s="14" t="n">
        <v>44036</v>
      </c>
      <c r="B108" s="6" t="n">
        <v>305</v>
      </c>
      <c r="C108" s="17" t="s">
        <v>168</v>
      </c>
      <c r="D108" s="17"/>
      <c r="E108" s="17"/>
      <c r="F108" s="6" t="s">
        <f>=A108-A107</f>
      </c>
      <c r="G108" s="6" t="s">
        <f>=B108+G107</f>
      </c>
      <c r="H108" s="6" t="s">
        <f>=F108*G107</f>
      </c>
    </row>
    <row collapsed="false" customFormat="false" customHeight="false" hidden="false" ht="12.1" outlineLevel="0" r="109">
      <c r="A109" s="14" t="n">
        <v>44064</v>
      </c>
      <c r="B109" s="6" t="n">
        <v>-55.25</v>
      </c>
      <c r="C109" s="17" t="s">
        <v>169</v>
      </c>
      <c r="D109" s="17"/>
      <c r="E109" s="17"/>
      <c r="F109" s="6" t="s">
        <f>=A109-A108</f>
      </c>
      <c r="G109" s="6" t="s">
        <f>=B109+G108</f>
      </c>
      <c r="H109" s="6" t="s">
        <f>=F109*G108</f>
      </c>
    </row>
    <row collapsed="false" customFormat="false" customHeight="false" hidden="false" ht="12.1" outlineLevel="0" r="110">
      <c r="A110" s="14" t="n">
        <v>44064</v>
      </c>
      <c r="B110" s="6" t="n">
        <v>-304</v>
      </c>
      <c r="C110" s="17" t="s">
        <v>170</v>
      </c>
      <c r="D110" s="17"/>
      <c r="E110" s="17"/>
      <c r="F110" s="6" t="s">
        <f>=A110-A109</f>
      </c>
      <c r="G110" s="6" t="s">
        <f>=B110+G109</f>
      </c>
      <c r="H110" s="6" t="s">
        <f>=F110*G109</f>
      </c>
    </row>
    <row collapsed="false" customFormat="false" customHeight="false" hidden="false" ht="12.1" outlineLevel="0" r="111">
      <c r="A111" s="14" t="n">
        <v>44080</v>
      </c>
      <c r="B111" s="6" t="n">
        <v>-107.85</v>
      </c>
      <c r="C111" s="17" t="s">
        <v>171</v>
      </c>
      <c r="D111" s="17"/>
      <c r="E111" s="17"/>
      <c r="F111" s="6" t="s">
        <f>=A111-A110</f>
      </c>
      <c r="G111" s="6" t="s">
        <f>=B111+G110</f>
      </c>
      <c r="H111" s="6" t="s">
        <f>=F111*G110</f>
      </c>
    </row>
    <row collapsed="false" customFormat="false" customHeight="false" hidden="false" ht="12.1" outlineLevel="0" r="112">
      <c r="A112" s="14" t="n">
        <v>44084</v>
      </c>
      <c r="B112" s="6" t="n">
        <v>-6000</v>
      </c>
      <c r="C112" s="17" t="s">
        <v>172</v>
      </c>
      <c r="D112" s="17"/>
      <c r="E112" s="17"/>
      <c r="F112" s="6" t="s">
        <f>=A112-A111</f>
      </c>
      <c r="G112" s="6" t="s">
        <f>=B112+G111</f>
      </c>
      <c r="H112" s="6" t="s">
        <f>=F112*G111</f>
      </c>
    </row>
    <row collapsed="false" customFormat="false" customHeight="false" hidden="false" ht="12.1" outlineLevel="0" r="113">
      <c r="A113" s="14" t="n">
        <v>44085</v>
      </c>
      <c r="B113" s="6" t="n">
        <v>-363.42</v>
      </c>
      <c r="C113" s="17" t="s">
        <v>173</v>
      </c>
      <c r="D113" s="17"/>
      <c r="E113" s="17"/>
      <c r="F113" s="6" t="s">
        <f>=A113-A112</f>
      </c>
      <c r="G113" s="6" t="s">
        <f>=B113+G112</f>
      </c>
      <c r="H113" s="6" t="s">
        <f>=F113*G112</f>
      </c>
    </row>
    <row collapsed="false" customFormat="false" customHeight="false" hidden="false" ht="12.1" outlineLevel="0" r="114">
      <c r="A114" s="14" t="n">
        <v>44088</v>
      </c>
      <c r="B114" s="6" t="n">
        <v>-6000</v>
      </c>
      <c r="C114" s="17" t="s">
        <v>174</v>
      </c>
      <c r="D114" s="17"/>
      <c r="E114" s="17"/>
      <c r="F114" s="6" t="s">
        <f>=A114-A113</f>
      </c>
      <c r="G114" s="6" t="s">
        <f>=B114+G113</f>
      </c>
      <c r="H114" s="6" t="s">
        <f>=F114*G113</f>
      </c>
    </row>
    <row collapsed="false" customFormat="false" customHeight="false" hidden="false" ht="12.1" outlineLevel="0" r="115">
      <c r="A115" s="14" t="n">
        <v>44089</v>
      </c>
      <c r="B115" s="6" t="n">
        <v>-0.3</v>
      </c>
      <c r="C115" s="17" t="s">
        <v>175</v>
      </c>
      <c r="D115" s="17"/>
      <c r="E115" s="17"/>
      <c r="F115" s="6" t="s">
        <f>=A115-A114</f>
      </c>
      <c r="G115" s="6" t="s">
        <f>=B115+G114</f>
      </c>
      <c r="H115" s="6" t="s">
        <f>=F115*G114</f>
      </c>
    </row>
    <row collapsed="false" customFormat="false" customHeight="false" hidden="false" ht="12.1" outlineLevel="0" r="116">
      <c r="A116" s="14" t="n">
        <v>44089</v>
      </c>
      <c r="B116" s="6" t="n">
        <v>-198.45</v>
      </c>
      <c r="C116" s="17" t="s">
        <v>176</v>
      </c>
      <c r="D116" s="17"/>
      <c r="E116" s="17"/>
      <c r="F116" s="6" t="s">
        <f>=A116-A115</f>
      </c>
      <c r="G116" s="6" t="s">
        <f>=B116+G115</f>
      </c>
      <c r="H116" s="6" t="s">
        <f>=F116*G115</f>
      </c>
    </row>
    <row collapsed="false" customFormat="false" customHeight="false" hidden="false" ht="12.1" outlineLevel="0" r="117">
      <c r="A117" s="14" t="n">
        <v>44092</v>
      </c>
      <c r="B117" s="6" t="n">
        <v>-5000</v>
      </c>
      <c r="C117" s="17" t="s">
        <v>177</v>
      </c>
      <c r="D117" s="17"/>
      <c r="E117" s="17"/>
      <c r="F117" s="6" t="s">
        <f>=A117-A116</f>
      </c>
      <c r="G117" s="6" t="s">
        <f>=B117+G116</f>
      </c>
      <c r="H117" s="6" t="s">
        <f>=F117*G116</f>
      </c>
    </row>
    <row collapsed="false" customFormat="false" customHeight="false" hidden="false" ht="12.1" outlineLevel="0" r="118">
      <c r="A118" s="14" t="n">
        <v>44093</v>
      </c>
      <c r="B118" s="6" t="n">
        <v>-211.75</v>
      </c>
      <c r="C118" s="17" t="s">
        <v>178</v>
      </c>
      <c r="D118" s="17"/>
      <c r="E118" s="17"/>
      <c r="F118" s="6" t="s">
        <f>=A118-A117</f>
      </c>
      <c r="G118" s="6" t="s">
        <f>=B118+G117</f>
      </c>
      <c r="H118" s="6" t="s">
        <f>=F118*G117</f>
      </c>
    </row>
    <row collapsed="false" customFormat="false" customHeight="false" hidden="false" ht="12.1" outlineLevel="0" r="119">
      <c r="A119" s="14" t="n">
        <v>44103</v>
      </c>
      <c r="B119" s="6" t="n">
        <v>-65</v>
      </c>
      <c r="C119" s="17" t="s">
        <v>179</v>
      </c>
      <c r="D119" s="17"/>
      <c r="E119" s="17"/>
      <c r="F119" s="6" t="s">
        <f>=A119-A118</f>
      </c>
      <c r="G119" s="6" t="s">
        <f>=B119+G118</f>
      </c>
      <c r="H119" s="6" t="s">
        <f>=F119*G118</f>
      </c>
    </row>
    <row collapsed="false" customFormat="false" customHeight="false" hidden="false" ht="12.1" outlineLevel="0" r="120">
      <c r="A120" s="14" t="n">
        <v>44109</v>
      </c>
      <c r="B120" s="6" t="n">
        <v>-325</v>
      </c>
      <c r="C120" s="17" t="s">
        <v>180</v>
      </c>
      <c r="D120" s="17"/>
      <c r="E120" s="17"/>
      <c r="F120" s="6" t="s">
        <f>=A120-A119</f>
      </c>
      <c r="G120" s="6" t="s">
        <f>=B120+G119</f>
      </c>
      <c r="H120" s="6" t="s">
        <f>=F120*G119</f>
      </c>
    </row>
    <row collapsed="false" customFormat="false" customHeight="false" hidden="false" ht="12.1" outlineLevel="0" r="121">
      <c r="A121" s="14" t="n">
        <v>44116</v>
      </c>
      <c r="B121" s="6" t="n">
        <v>-16.88</v>
      </c>
      <c r="C121" s="17" t="s">
        <v>181</v>
      </c>
      <c r="D121" s="17"/>
      <c r="E121" s="17"/>
      <c r="F121" s="6" t="s">
        <f>=A121-A120</f>
      </c>
      <c r="G121" s="6" t="s">
        <f>=B121+G120</f>
      </c>
      <c r="H121" s="6" t="s">
        <f>=F121*G120</f>
      </c>
    </row>
    <row collapsed="false" customFormat="false" customHeight="false" hidden="false" ht="12.1" outlineLevel="0" r="122">
      <c r="A122" s="14" t="n">
        <v>44116</v>
      </c>
      <c r="B122" s="6" t="n">
        <v>-43</v>
      </c>
      <c r="C122" s="17" t="s">
        <v>182</v>
      </c>
      <c r="D122" s="17"/>
      <c r="E122" s="17"/>
      <c r="F122" s="6" t="s">
        <f>=A122-A121</f>
      </c>
      <c r="G122" s="6" t="s">
        <f>=B122+G121</f>
      </c>
      <c r="H122" s="6" t="s">
        <f>=F122*G121</f>
      </c>
    </row>
    <row collapsed="false" customFormat="false" customHeight="false" hidden="false" ht="12.1" outlineLevel="0" r="123">
      <c r="A123" s="14" t="n">
        <v>44116</v>
      </c>
      <c r="B123" s="6" t="n">
        <v>-209</v>
      </c>
      <c r="C123" s="17" t="s">
        <v>183</v>
      </c>
      <c r="D123" s="17"/>
      <c r="E123" s="17"/>
      <c r="F123" s="6" t="s">
        <f>=A123-A122</f>
      </c>
      <c r="G123" s="6" t="s">
        <f>=B123+G122</f>
      </c>
      <c r="H123" s="6" t="s">
        <f>=F123*G122</f>
      </c>
    </row>
    <row collapsed="false" customFormat="false" customHeight="false" hidden="false" ht="12.1" outlineLevel="0" r="124">
      <c r="A124" s="14" t="n">
        <v>44117</v>
      </c>
      <c r="B124" s="6" t="n">
        <v>-16500</v>
      </c>
      <c r="C124" s="17" t="s">
        <v>184</v>
      </c>
      <c r="D124" s="17"/>
      <c r="E124" s="17"/>
      <c r="F124" s="6" t="s">
        <f>=A124-A123</f>
      </c>
      <c r="G124" s="6" t="s">
        <f>=B124+G123</f>
      </c>
      <c r="H124" s="6" t="s">
        <f>=F124*G123</f>
      </c>
    </row>
    <row collapsed="false" customFormat="false" customHeight="false" hidden="false" ht="12.1" outlineLevel="0" r="125">
      <c r="A125" s="14" t="n">
        <v>44118</v>
      </c>
      <c r="B125" s="6" t="n">
        <v>-565.4</v>
      </c>
      <c r="C125" s="17" t="s">
        <v>134</v>
      </c>
      <c r="D125" s="17"/>
      <c r="E125" s="17"/>
      <c r="F125" s="6" t="s">
        <f>=A125-A124</f>
      </c>
      <c r="G125" s="6" t="s">
        <f>=B125+G124</f>
      </c>
      <c r="H125" s="6" t="s">
        <f>=F125*G124</f>
      </c>
    </row>
    <row collapsed="false" customFormat="false" customHeight="false" hidden="false" ht="12.1" outlineLevel="0" r="126">
      <c r="A126" s="14" t="n">
        <v>44132</v>
      </c>
      <c r="B126" s="6" t="n">
        <v>-28000</v>
      </c>
      <c r="C126" s="17" t="s">
        <v>185</v>
      </c>
      <c r="D126" s="17"/>
      <c r="E126" s="17"/>
      <c r="F126" s="6" t="s">
        <f>=A126-A125</f>
      </c>
      <c r="G126" s="6" t="s">
        <f>=B126+G125</f>
      </c>
      <c r="H126" s="6" t="s">
        <f>=F126*G125</f>
      </c>
    </row>
    <row collapsed="false" customFormat="false" customHeight="false" hidden="false" ht="12.1" outlineLevel="0" r="127">
      <c r="A127" s="14" t="n">
        <v>44133</v>
      </c>
      <c r="B127" s="6" t="n">
        <v>-1438.8</v>
      </c>
      <c r="C127" s="17" t="s">
        <v>186</v>
      </c>
      <c r="D127" s="17"/>
      <c r="E127" s="17"/>
      <c r="F127" s="6" t="s">
        <f>=A127-A126</f>
      </c>
      <c r="G127" s="6" t="s">
        <f>=B127+G126</f>
      </c>
      <c r="H127" s="6" t="s">
        <f>=F127*G126</f>
      </c>
    </row>
    <row collapsed="false" customFormat="false" customHeight="false" hidden="false" ht="12.1" outlineLevel="0" r="128">
      <c r="A128" s="14" t="n">
        <v>44155</v>
      </c>
      <c r="B128" s="6" t="n">
        <v>-84</v>
      </c>
      <c r="C128" s="17" t="s">
        <v>187</v>
      </c>
      <c r="D128" s="17"/>
      <c r="E128" s="17"/>
      <c r="F128" s="6" t="s">
        <f>=A128-A127</f>
      </c>
      <c r="G128" s="6" t="s">
        <f>=B128+G127</f>
      </c>
      <c r="H128" s="6" t="s">
        <f>=F128*G127</f>
      </c>
    </row>
    <row collapsed="false" customFormat="false" customHeight="false" hidden="false" ht="12.1" outlineLevel="0" r="129">
      <c r="A129" s="14" t="n">
        <v>44160</v>
      </c>
      <c r="B129" s="6" t="n">
        <v>-83.5</v>
      </c>
      <c r="C129" s="17" t="s">
        <v>188</v>
      </c>
      <c r="D129" s="17"/>
      <c r="E129" s="17"/>
      <c r="F129" s="6" t="s">
        <f>=A129-A128</f>
      </c>
      <c r="G129" s="6" t="s">
        <f>=B129+G128</f>
      </c>
      <c r="H129" s="6" t="s">
        <f>=F129*G128</f>
      </c>
    </row>
    <row collapsed="false" customFormat="false" customHeight="false" hidden="false" ht="12.1" outlineLevel="0" r="130">
      <c r="A130" s="14" t="n">
        <v>44171</v>
      </c>
      <c r="B130" s="6" t="n">
        <v>-107.85</v>
      </c>
      <c r="C130" s="17" t="s">
        <v>171</v>
      </c>
      <c r="D130" s="17"/>
      <c r="E130" s="17"/>
      <c r="F130" s="6" t="s">
        <f>=A130-A129</f>
      </c>
      <c r="G130" s="6" t="s">
        <f>=B130+G129</f>
      </c>
      <c r="H130" s="6" t="s">
        <f>=F130*G129</f>
      </c>
    </row>
    <row collapsed="false" customFormat="false" customHeight="false" hidden="false" ht="12.1" outlineLevel="0" r="131">
      <c r="A131" s="14" t="n">
        <v>44181</v>
      </c>
      <c r="B131" s="6" t="n">
        <v>-3500</v>
      </c>
      <c r="C131" s="17" t="s">
        <v>157</v>
      </c>
      <c r="D131" s="17"/>
      <c r="E131" s="17"/>
      <c r="F131" s="6" t="s">
        <f>=A131-A130</f>
      </c>
      <c r="G131" s="6" t="s">
        <f>=B131+G130</f>
      </c>
      <c r="H131" s="6" t="s">
        <f>=F131*G130</f>
      </c>
    </row>
    <row collapsed="false" customFormat="false" customHeight="false" hidden="false" ht="12.1" outlineLevel="0" r="132">
      <c r="A132" s="14" t="n">
        <v>44181</v>
      </c>
      <c r="B132" s="6" t="n">
        <v>-198.45</v>
      </c>
      <c r="C132" s="17" t="s">
        <v>176</v>
      </c>
      <c r="D132" s="17"/>
      <c r="E132" s="17"/>
      <c r="F132" s="6" t="s">
        <f>=A132-A131</f>
      </c>
      <c r="G132" s="6" t="s">
        <f>=B132+G131</f>
      </c>
      <c r="H132" s="6" t="s">
        <f>=F132*G131</f>
      </c>
    </row>
    <row collapsed="false" customFormat="false" customHeight="false" hidden="false" ht="12.1" outlineLevel="0" r="133">
      <c r="A133" s="14" t="n">
        <v>44182</v>
      </c>
      <c r="B133" s="6" t="n">
        <v>-181.94</v>
      </c>
      <c r="C133" s="17" t="s">
        <v>189</v>
      </c>
      <c r="D133" s="17"/>
      <c r="E133" s="17"/>
      <c r="F133" s="6" t="s">
        <f>=A133-A132</f>
      </c>
      <c r="G133" s="6" t="s">
        <f>=B133+G132</f>
      </c>
      <c r="H133" s="6" t="s">
        <f>=F133*G132</f>
      </c>
    </row>
    <row collapsed="false" customFormat="false" customHeight="false" hidden="false" ht="12.1" outlineLevel="0" r="134">
      <c r="A134" s="14" t="n">
        <v>44183</v>
      </c>
      <c r="B134" s="6" t="n">
        <v>-40</v>
      </c>
      <c r="C134" s="17" t="s">
        <v>190</v>
      </c>
      <c r="D134" s="17"/>
      <c r="E134" s="17"/>
      <c r="F134" s="6" t="s">
        <f>=A134-A133</f>
      </c>
      <c r="G134" s="6" t="s">
        <f>=B134+G133</f>
      </c>
      <c r="H134" s="6" t="s">
        <f>=F134*G133</f>
      </c>
    </row>
    <row collapsed="false" customFormat="false" customHeight="false" hidden="false" ht="12.1" outlineLevel="0" r="135">
      <c r="A135" s="14" t="n">
        <v>44193</v>
      </c>
      <c r="B135" s="6" t="n">
        <v>-132.4</v>
      </c>
      <c r="C135" s="17" t="s">
        <v>191</v>
      </c>
      <c r="D135" s="17"/>
      <c r="E135" s="17"/>
      <c r="F135" s="6" t="s">
        <f>=A135-A134</f>
      </c>
      <c r="G135" s="6" t="s">
        <f>=B135+G134</f>
      </c>
      <c r="H135" s="6" t="s">
        <f>=F135*G134</f>
      </c>
    </row>
    <row collapsed="false" customFormat="false" customHeight="false" hidden="false" ht="12.1" outlineLevel="0" r="136">
      <c r="A136" s="14" t="n">
        <v>44207</v>
      </c>
      <c r="B136" s="6" t="n">
        <v>-117</v>
      </c>
      <c r="C136" s="17" t="s">
        <v>192</v>
      </c>
      <c r="D136" s="17"/>
      <c r="E136" s="17"/>
      <c r="F136" s="6" t="s">
        <f>=A136-A135</f>
      </c>
      <c r="G136" s="6" t="s">
        <f>=B136+G135</f>
      </c>
      <c r="H136" s="6" t="s">
        <f>=F136*G135</f>
      </c>
    </row>
    <row collapsed="false" customFormat="false" customHeight="false" hidden="false" ht="12.1" outlineLevel="0" r="137">
      <c r="A137" s="14" t="n">
        <v>44262</v>
      </c>
      <c r="B137" s="6" t="n">
        <v>-93.85</v>
      </c>
      <c r="C137" s="17" t="s">
        <v>193</v>
      </c>
      <c r="D137" s="17"/>
      <c r="E137" s="17"/>
      <c r="F137" s="6" t="s">
        <f>=A137-A136</f>
      </c>
      <c r="G137" s="6" t="s">
        <f>=B137+G136</f>
      </c>
      <c r="H137" s="6" t="s">
        <f>=F137*G136</f>
      </c>
    </row>
    <row collapsed="false" customFormat="false" customHeight="false" hidden="false" ht="12.1" outlineLevel="0" r="138">
      <c r="A138" s="14" t="n">
        <v>44273</v>
      </c>
      <c r="B138" s="6" t="n">
        <v>-133.09</v>
      </c>
      <c r="C138" s="17" t="s">
        <v>194</v>
      </c>
      <c r="D138" s="17"/>
      <c r="E138" s="17"/>
      <c r="F138" s="6" t="s">
        <f>=A138-A137</f>
      </c>
      <c r="G138" s="6" t="s">
        <f>=B138+G137</f>
      </c>
      <c r="H138" s="6" t="s">
        <f>=F138*G137</f>
      </c>
    </row>
    <row collapsed="false" customFormat="false" customHeight="false" hidden="false" ht="12.1" outlineLevel="0" r="139">
      <c r="A139" s="14" t="n">
        <v>44281</v>
      </c>
      <c r="B139" s="6" t="n">
        <v>-80.65</v>
      </c>
      <c r="C139" s="17" t="s">
        <v>195</v>
      </c>
      <c r="D139" s="17"/>
      <c r="E139" s="17"/>
      <c r="F139" s="6" t="s">
        <f>=A139-A138</f>
      </c>
      <c r="G139" s="6" t="s">
        <f>=B139+G138</f>
      </c>
      <c r="H139" s="6" t="s">
        <f>=F139*G138</f>
      </c>
    </row>
    <row collapsed="false" customFormat="false" customHeight="false" hidden="false" ht="12.1" outlineLevel="0" r="140">
      <c r="A140" s="14" t="n">
        <v>44327</v>
      </c>
      <c r="B140" s="6" t="n">
        <v>-407</v>
      </c>
      <c r="C140" s="17" t="s">
        <v>196</v>
      </c>
      <c r="D140" s="17"/>
      <c r="E140" s="17"/>
      <c r="F140" s="6" t="s">
        <f>=A140-A139</f>
      </c>
      <c r="G140" s="6" t="s">
        <f>=B140+G139</f>
      </c>
      <c r="H140" s="6" t="s">
        <f>=F140*G139</f>
      </c>
    </row>
    <row collapsed="false" customFormat="false" customHeight="false" hidden="false" ht="12.1" outlineLevel="0" r="141">
      <c r="A141" s="14" t="n">
        <v>44328</v>
      </c>
      <c r="B141" s="6" t="n">
        <v>-325</v>
      </c>
      <c r="C141" s="17" t="s">
        <v>180</v>
      </c>
      <c r="D141" s="17"/>
      <c r="E141" s="17"/>
      <c r="F141" s="6" t="s">
        <f>=A141-A140</f>
      </c>
      <c r="G141" s="6" t="s">
        <f>=B141+G140</f>
      </c>
      <c r="H141" s="6" t="s">
        <f>=F141*G140</f>
      </c>
    </row>
    <row collapsed="false" customFormat="false" customHeight="false" hidden="false" ht="12.1" outlineLevel="0" r="142">
      <c r="A142" s="14" t="n">
        <v>44330</v>
      </c>
      <c r="B142" s="6" t="n">
        <v>-82.5</v>
      </c>
      <c r="C142" s="17" t="s">
        <v>197</v>
      </c>
      <c r="D142" s="17"/>
      <c r="E142" s="17"/>
      <c r="F142" s="6" t="s">
        <f>=A142-A141</f>
      </c>
      <c r="G142" s="6" t="s">
        <f>=B142+G141</f>
      </c>
      <c r="H142" s="6" t="s">
        <f>=F142*G141</f>
      </c>
    </row>
    <row collapsed="false" customFormat="false" customHeight="false" hidden="false" ht="12.1" outlineLevel="0" r="143">
      <c r="A143" s="14" t="n">
        <v>44353</v>
      </c>
      <c r="B143" s="6" t="n">
        <v>-93.85</v>
      </c>
      <c r="C143" s="17" t="s">
        <v>193</v>
      </c>
      <c r="D143" s="17"/>
      <c r="E143" s="17"/>
      <c r="F143" s="6" t="s">
        <f>=A143-A142</f>
      </c>
      <c r="G143" s="6" t="s">
        <f>=B143+G142</f>
      </c>
      <c r="H143" s="6" t="s">
        <f>=F143*G142</f>
      </c>
    </row>
    <row collapsed="false" customFormat="false" customHeight="false" hidden="false" ht="12.1" outlineLevel="0" r="144">
      <c r="A144" s="14" t="n">
        <v>44356</v>
      </c>
      <c r="B144" s="6" t="n">
        <v>-124</v>
      </c>
      <c r="C144" s="17" t="s">
        <v>198</v>
      </c>
      <c r="D144" s="17"/>
      <c r="E144" s="17"/>
      <c r="F144" s="6" t="s">
        <f>=A144-A143</f>
      </c>
      <c r="G144" s="6" t="s">
        <f>=B144+G143</f>
      </c>
      <c r="H144" s="6" t="s">
        <f>=F144*G143</f>
      </c>
    </row>
    <row collapsed="false" customFormat="false" customHeight="false" hidden="false" ht="12.1" outlineLevel="0" r="145">
      <c r="A145" s="14" t="n">
        <v>44365</v>
      </c>
      <c r="B145" s="6" t="n">
        <v>-133.09</v>
      </c>
      <c r="C145" s="17" t="s">
        <v>194</v>
      </c>
      <c r="D145" s="17"/>
      <c r="E145" s="17"/>
      <c r="F145" s="6" t="s">
        <f>=A145-A144</f>
      </c>
      <c r="G145" s="6" t="s">
        <f>=B145+G144</f>
      </c>
      <c r="H145" s="6" t="s">
        <f>=F145*G144</f>
      </c>
    </row>
    <row collapsed="false" customFormat="false" customHeight="false" hidden="false" ht="12.1" outlineLevel="0" r="146">
      <c r="A146" s="14" t="n">
        <v>44382</v>
      </c>
      <c r="B146" s="6" t="n">
        <v>-185</v>
      </c>
      <c r="C146" s="17" t="s">
        <v>199</v>
      </c>
      <c r="D146" s="17"/>
      <c r="E146" s="17"/>
      <c r="F146" s="6" t="s">
        <f>=A146-A145</f>
      </c>
      <c r="G146" s="6" t="s">
        <f>=B146+G145</f>
      </c>
      <c r="H146" s="6" t="s">
        <f>=F146*G145</f>
      </c>
    </row>
    <row collapsed="false" customFormat="false" customHeight="false" hidden="false" ht="12.1" outlineLevel="0" r="147">
      <c r="A147" s="14" t="n">
        <v>44386</v>
      </c>
      <c r="B147" s="6" t="n">
        <v>-21.6</v>
      </c>
      <c r="C147" s="17" t="s">
        <v>200</v>
      </c>
      <c r="D147" s="17"/>
      <c r="E147" s="17"/>
      <c r="F147" s="6" t="s">
        <f>=A147-A146</f>
      </c>
      <c r="G147" s="6" t="s">
        <f>=B147+G146</f>
      </c>
      <c r="H147" s="6" t="s">
        <f>=F147*G146</f>
      </c>
    </row>
    <row collapsed="false" customFormat="false" customHeight="false" hidden="false" ht="12.1" outlineLevel="0" r="148">
      <c r="A148" s="14" t="n">
        <v>44388</v>
      </c>
      <c r="B148" s="6" t="n">
        <v>-158.1</v>
      </c>
      <c r="C148" s="17" t="s">
        <v>201</v>
      </c>
      <c r="D148" s="17"/>
      <c r="E148" s="17"/>
      <c r="F148" s="6" t="s">
        <f>=A148-A147</f>
      </c>
      <c r="G148" s="6" t="s">
        <f>=B148+G147</f>
      </c>
      <c r="H148" s="6" t="s">
        <f>=F148*G147</f>
      </c>
    </row>
    <row collapsed="false" customFormat="false" customHeight="false" hidden="false" ht="12.1" outlineLevel="0" r="149">
      <c r="A149" s="14" t="n">
        <v>44389</v>
      </c>
      <c r="B149" s="6" t="n">
        <v>-304</v>
      </c>
      <c r="C149" s="17" t="s">
        <v>170</v>
      </c>
      <c r="D149" s="17"/>
      <c r="E149" s="17"/>
      <c r="F149" s="6" t="s">
        <f>=A149-A148</f>
      </c>
      <c r="G149" s="6" t="s">
        <f>=B149+G148</f>
      </c>
      <c r="H149" s="6" t="s">
        <f>=F149*G148</f>
      </c>
    </row>
    <row collapsed="false" customFormat="false" customHeight="false" hidden="false" ht="12.1" outlineLevel="0" r="150">
      <c r="A150" s="14" t="n">
        <v>44443</v>
      </c>
      <c r="B150" s="6" t="n">
        <v>-500</v>
      </c>
      <c r="C150" s="17" t="s">
        <v>202</v>
      </c>
      <c r="D150" s="17"/>
      <c r="E150" s="17"/>
      <c r="F150" s="6" t="s">
        <f>=A150-A149</f>
      </c>
      <c r="G150" s="6" t="s">
        <f>=B150+G149</f>
      </c>
      <c r="H150" s="6" t="s">
        <f>=F150*G149</f>
      </c>
    </row>
    <row collapsed="false" customFormat="false" customHeight="false" hidden="false" ht="12.1" outlineLevel="0" r="151">
      <c r="A151" s="14" t="n">
        <v>44444</v>
      </c>
      <c r="B151" s="6" t="n">
        <v>-90.7</v>
      </c>
      <c r="C151" s="17" t="s">
        <v>203</v>
      </c>
      <c r="D151" s="17"/>
      <c r="E151" s="17"/>
      <c r="F151" s="6" t="s">
        <f>=A151-A150</f>
      </c>
      <c r="G151" s="6" t="s">
        <f>=B151+G150</f>
      </c>
      <c r="H151" s="6" t="s">
        <f>=F151*G150</f>
      </c>
    </row>
    <row collapsed="false" customFormat="false" customHeight="false" hidden="false" ht="12.1" outlineLevel="0" r="152">
      <c r="A152" s="14" t="n">
        <v>44457</v>
      </c>
      <c r="B152" s="6" t="n">
        <v>-133.09</v>
      </c>
      <c r="C152" s="17" t="s">
        <v>194</v>
      </c>
      <c r="D152" s="17"/>
      <c r="E152" s="17"/>
      <c r="F152" s="6" t="s">
        <f>=A152-A151</f>
      </c>
      <c r="G152" s="6" t="s">
        <f>=B152+G151</f>
      </c>
      <c r="H152" s="6" t="s">
        <f>=F152*G151</f>
      </c>
    </row>
    <row collapsed="false" customFormat="false" customHeight="false" hidden="false" ht="12.1" outlineLevel="0" r="153">
      <c r="A153" s="14" t="n">
        <v>44474</v>
      </c>
      <c r="B153" s="6" t="n">
        <v>-196</v>
      </c>
      <c r="C153" s="17" t="s">
        <v>204</v>
      </c>
      <c r="D153" s="17"/>
      <c r="E153" s="17"/>
      <c r="F153" s="6" t="s">
        <f>=A153-A152</f>
      </c>
      <c r="G153" s="6" t="s">
        <f>=B153+G152</f>
      </c>
      <c r="H153" s="6" t="s">
        <f>=F153*G152</f>
      </c>
    </row>
    <row collapsed="false" customFormat="false" customHeight="false" hidden="false" ht="12.1" outlineLevel="0" r="154">
      <c r="A154" s="14" t="n">
        <v>44481</v>
      </c>
      <c r="B154" s="6" t="n">
        <v>-29.04</v>
      </c>
      <c r="C154" s="17" t="s">
        <v>205</v>
      </c>
      <c r="D154" s="17"/>
      <c r="E154" s="17"/>
      <c r="F154" s="6" t="s">
        <f>=A154-A153</f>
      </c>
      <c r="G154" s="6" t="s">
        <f>=B154+G153</f>
      </c>
      <c r="H154" s="6" t="s">
        <f>=F154*G153</f>
      </c>
    </row>
    <row collapsed="false" customFormat="false" customHeight="false" hidden="false" ht="12.1" outlineLevel="0" r="155">
      <c r="A155" s="14" t="n">
        <v>44535</v>
      </c>
      <c r="B155" s="6" t="n">
        <v>-82.25</v>
      </c>
      <c r="C155" s="17" t="s">
        <v>206</v>
      </c>
      <c r="D155" s="17"/>
      <c r="E155" s="17"/>
      <c r="F155" s="6" t="s">
        <f>=A155-A154</f>
      </c>
      <c r="G155" s="6" t="s">
        <f>=B155+G154</f>
      </c>
      <c r="H155" s="6" t="s">
        <f>=F155*G154</f>
      </c>
    </row>
    <row collapsed="false" customFormat="false" customHeight="false" hidden="false" ht="12.1" outlineLevel="0" r="156">
      <c r="A156" s="14" t="n">
        <v>44540</v>
      </c>
      <c r="B156" s="6" t="n">
        <v>-65.12</v>
      </c>
      <c r="C156" s="17" t="s">
        <v>207</v>
      </c>
      <c r="D156" s="17"/>
      <c r="E156" s="17"/>
      <c r="F156" s="6" t="s">
        <f>=A156-A155</f>
      </c>
      <c r="G156" s="6" t="s">
        <f>=B156+G155</f>
      </c>
      <c r="H156" s="6" t="s">
        <f>=F156*G155</f>
      </c>
    </row>
    <row collapsed="false" customFormat="false" customHeight="false" hidden="false" ht="12.1" outlineLevel="0" r="157">
      <c r="A157" s="14" t="n">
        <v>44549</v>
      </c>
      <c r="B157" s="6" t="n">
        <v>-133.09</v>
      </c>
      <c r="C157" s="17" t="s">
        <v>194</v>
      </c>
      <c r="D157" s="17"/>
      <c r="E157" s="17"/>
      <c r="F157" s="6" t="s">
        <f>=A157-A156</f>
      </c>
      <c r="G157" s="6" t="s">
        <f>=B157+G156</f>
      </c>
      <c r="H157" s="6" t="s">
        <f>=F157*G156</f>
      </c>
    </row>
    <row collapsed="false" customFormat="false" customHeight="false" hidden="false" ht="12.1" outlineLevel="0" r="158">
      <c r="A158" s="14" t="n">
        <v>44551</v>
      </c>
      <c r="B158" s="6" t="n">
        <v>-296</v>
      </c>
      <c r="C158" s="17" t="s">
        <v>208</v>
      </c>
      <c r="D158" s="17"/>
      <c r="E158" s="17"/>
      <c r="F158" s="6" t="s">
        <f>=A158-A157</f>
      </c>
      <c r="G158" s="6" t="s">
        <f>=B158+G157</f>
      </c>
      <c r="H158" s="6" t="s">
        <f>=F158*G157</f>
      </c>
    </row>
    <row collapsed="false" customFormat="false" customHeight="false" hidden="false" ht="12.1" outlineLevel="0" r="159">
      <c r="A159" s="14" t="n">
        <v>44556</v>
      </c>
      <c r="B159" s="6" t="n">
        <v>-136</v>
      </c>
      <c r="C159" s="17" t="s">
        <v>209</v>
      </c>
      <c r="D159" s="17"/>
      <c r="E159" s="17"/>
      <c r="F159" s="6" t="s">
        <f>=A159-A158</f>
      </c>
      <c r="G159" s="6" t="s">
        <f>=B159+G158</f>
      </c>
      <c r="H159" s="6" t="s">
        <f>=F159*G158</f>
      </c>
    </row>
    <row collapsed="false" customFormat="false" customHeight="false" hidden="false" ht="12.1" outlineLevel="0" r="160">
      <c r="A160" s="14" t="n">
        <v>44566</v>
      </c>
      <c r="B160" s="6" t="n">
        <v>-102.5</v>
      </c>
      <c r="C160" s="17" t="s">
        <v>210</v>
      </c>
      <c r="D160" s="17"/>
      <c r="E160" s="17"/>
      <c r="F160" s="6" t="s">
        <f>=A160-A159</f>
      </c>
      <c r="G160" s="6" t="s">
        <f>=B160+G159</f>
      </c>
      <c r="H160" s="6" t="s">
        <f>=F160*G159</f>
      </c>
    </row>
    <row collapsed="false" customFormat="false" customHeight="false" hidden="false" ht="12.1" outlineLevel="0" r="161">
      <c r="A161" s="14" t="n">
        <v>44571</v>
      </c>
      <c r="B161" s="6" t="n">
        <v>-16.96</v>
      </c>
      <c r="C161" s="17" t="s">
        <v>211</v>
      </c>
      <c r="D161" s="17"/>
      <c r="E161" s="17"/>
      <c r="F161" s="6" t="s">
        <f>=A161-A160</f>
      </c>
      <c r="G161" s="6" t="s">
        <f>=B161+G160</f>
      </c>
      <c r="H161" s="6" t="s">
        <f>=F161*G160</f>
      </c>
    </row>
    <row collapsed="false" customFormat="false" customHeight="false" hidden="false" ht="12.1" outlineLevel="0" r="162">
      <c r="A162" s="14" t="n">
        <v>44625</v>
      </c>
      <c r="B162" s="6" t="n">
        <v>-500</v>
      </c>
      <c r="C162" s="17" t="s">
        <v>202</v>
      </c>
      <c r="D162" s="17"/>
      <c r="E162" s="17"/>
      <c r="F162" s="6" t="s">
        <f>=A162-A161</f>
      </c>
      <c r="G162" s="6" t="s">
        <f>=B162+G161</f>
      </c>
      <c r="H162" s="6" t="s">
        <f>=F162*G161</f>
      </c>
    </row>
    <row collapsed="false" customFormat="false" customHeight="false" hidden="false" ht="12.1" outlineLevel="0" r="163">
      <c r="A163" s="14" t="n">
        <v>44626</v>
      </c>
      <c r="B163" s="6" t="n">
        <v>-82.25</v>
      </c>
      <c r="C163" s="17" t="s">
        <v>206</v>
      </c>
      <c r="D163" s="17"/>
      <c r="E163" s="17"/>
      <c r="F163" s="6" t="s">
        <f>=A163-A162</f>
      </c>
      <c r="G163" s="6" t="s">
        <f>=B163+G162</f>
      </c>
      <c r="H163" s="6" t="s">
        <f>=F163*G162</f>
      </c>
    </row>
    <row collapsed="false" customFormat="false" customHeight="false" hidden="false" ht="12.1" outlineLevel="0" r="164">
      <c r="A164" s="14" t="n">
        <v>44641</v>
      </c>
      <c r="B164" s="6" t="n">
        <v>-133.09</v>
      </c>
      <c r="C164" s="17" t="s">
        <v>194</v>
      </c>
      <c r="D164" s="17"/>
      <c r="E164" s="17"/>
      <c r="F164" s="6" t="s">
        <f>=A164-A163</f>
      </c>
      <c r="G164" s="6" t="s">
        <f>=B164+G163</f>
      </c>
      <c r="H164" s="6" t="s">
        <f>=F164*G163</f>
      </c>
    </row>
    <row collapsed="false" customFormat="false" customHeight="false" hidden="false" ht="12.1" outlineLevel="0" r="165">
      <c r="A165" s="14" t="n">
        <v>44717</v>
      </c>
      <c r="B165" s="6" t="n">
        <v>-72.75</v>
      </c>
      <c r="C165" s="17" t="s">
        <v>212</v>
      </c>
      <c r="D165" s="17"/>
      <c r="E165" s="17"/>
      <c r="F165" s="6" t="s">
        <f>=A165-A164</f>
      </c>
      <c r="G165" s="6" t="s">
        <f>=B165+G164</f>
      </c>
      <c r="H165" s="6" t="s">
        <f>=F165*G164</f>
      </c>
    </row>
    <row collapsed="false" customFormat="false" customHeight="false" hidden="false" ht="12.1" outlineLevel="0" r="166">
      <c r="A166" s="14" t="n">
        <v>44733</v>
      </c>
      <c r="B166" s="6" t="n">
        <v>-78</v>
      </c>
      <c r="C166" s="17" t="s">
        <v>213</v>
      </c>
      <c r="D166" s="17"/>
      <c r="E166" s="17"/>
      <c r="F166" s="6" t="s">
        <f>=A166-A165</f>
      </c>
      <c r="G166" s="6" t="s">
        <f>=B166+G165</f>
      </c>
      <c r="H166" s="6" t="s">
        <f>=F166*G165</f>
      </c>
    </row>
    <row collapsed="false" customFormat="false" customHeight="false" hidden="false" ht="12.1" outlineLevel="0" r="167">
      <c r="A167" s="14" t="n">
        <v>44733</v>
      </c>
      <c r="B167" s="6" t="n">
        <v>-133.09</v>
      </c>
      <c r="C167" s="17" t="s">
        <v>194</v>
      </c>
      <c r="D167" s="17"/>
      <c r="E167" s="17"/>
      <c r="F167" s="6" t="s">
        <f>=A167-A166</f>
      </c>
      <c r="G167" s="6" t="s">
        <f>=B167+G166</f>
      </c>
      <c r="H167" s="6" t="s">
        <f>=F167*G166</f>
      </c>
    </row>
    <row collapsed="false" customFormat="false" customHeight="false" hidden="false" ht="12.1" outlineLevel="0" r="168">
      <c r="A168" s="14" t="n">
        <v>44750</v>
      </c>
      <c r="B168" s="6" t="n">
        <v>-28.28</v>
      </c>
      <c r="C168" s="17" t="s">
        <v>214</v>
      </c>
      <c r="D168" s="17"/>
      <c r="E168" s="17"/>
      <c r="F168" s="6" t="s">
        <f>=A168-A167</f>
      </c>
      <c r="G168" s="6" t="s">
        <f>=B168+G167</f>
      </c>
      <c r="H168" s="6" t="s">
        <f>=F168*G167</f>
      </c>
    </row>
    <row collapsed="false" customFormat="false" customHeight="false" hidden="false" ht="12.1" outlineLevel="0" r="169">
      <c r="A169" s="14" t="n">
        <v>44762</v>
      </c>
      <c r="B169" s="6" t="n">
        <v>-278.2</v>
      </c>
      <c r="C169" s="17" t="s">
        <v>215</v>
      </c>
      <c r="D169" s="17"/>
      <c r="E169" s="17"/>
      <c r="F169" s="6" t="s">
        <f>=A169-A168</f>
      </c>
      <c r="G169" s="6" t="s">
        <f>=B169+G168</f>
      </c>
      <c r="H169" s="6" t="s">
        <f>=F169*G168</f>
      </c>
    </row>
    <row collapsed="false" customFormat="false" customHeight="false" hidden="false" ht="12.1" outlineLevel="0" r="170">
      <c r="A170" s="14" t="n">
        <v>44807</v>
      </c>
      <c r="B170" s="6" t="n">
        <v>-750</v>
      </c>
      <c r="C170" s="17" t="s">
        <v>216</v>
      </c>
      <c r="D170" s="17"/>
      <c r="E170" s="17"/>
      <c r="F170" s="6" t="s">
        <f>=A170-A169</f>
      </c>
      <c r="G170" s="6" t="s">
        <f>=B170+G169</f>
      </c>
      <c r="H170" s="6" t="s">
        <f>=F170*G169</f>
      </c>
    </row>
    <row collapsed="false" customFormat="false" customHeight="false" hidden="false" ht="12.1" outlineLevel="0" r="171">
      <c r="A171" s="14" t="n">
        <v>44808</v>
      </c>
      <c r="B171" s="6" t="n">
        <v>-70.3</v>
      </c>
      <c r="C171" s="17" t="s">
        <v>217</v>
      </c>
      <c r="D171" s="17"/>
      <c r="E171" s="17"/>
      <c r="F171" s="6" t="s">
        <f>=A171-A170</f>
      </c>
      <c r="G171" s="6" t="s">
        <f>=B171+G170</f>
      </c>
      <c r="H171" s="6" t="s">
        <f>=F171*G170</f>
      </c>
    </row>
    <row collapsed="false" customFormat="false" customHeight="false" hidden="false" ht="12.1" outlineLevel="0" r="172">
      <c r="A172" s="14" t="n">
        <v>44825</v>
      </c>
      <c r="B172" s="6" t="n">
        <v>-133.09</v>
      </c>
      <c r="C172" s="17" t="s">
        <v>194</v>
      </c>
      <c r="D172" s="17"/>
      <c r="E172" s="17"/>
      <c r="F172" s="6" t="s">
        <f>=A172-A171</f>
      </c>
      <c r="G172" s="6" t="s">
        <f>=B172+G171</f>
      </c>
      <c r="H172" s="6" t="s">
        <f>=F172*G171</f>
      </c>
    </row>
    <row collapsed="false" customFormat="false" customHeight="false" hidden="false" ht="12.1" outlineLevel="0" r="173">
      <c r="A173" s="14" t="n">
        <v>44845</v>
      </c>
      <c r="B173" s="6" t="n">
        <v>-56.42</v>
      </c>
      <c r="C173" s="17" t="s">
        <v>218</v>
      </c>
      <c r="D173" s="17"/>
      <c r="E173" s="17"/>
      <c r="F173" s="6" t="s">
        <f>=A173-A172</f>
      </c>
      <c r="G173" s="6" t="s">
        <f>=B173+G172</f>
      </c>
      <c r="H173" s="6" t="s">
        <f>=F173*G172</f>
      </c>
    </row>
    <row collapsed="false" customFormat="false" customHeight="false" hidden="false" ht="12.1" outlineLevel="0" r="174">
      <c r="A174" s="14" t="n">
        <v>44851</v>
      </c>
      <c r="B174" s="6" t="n">
        <v>-231</v>
      </c>
      <c r="C174" s="17" t="s">
        <v>219</v>
      </c>
      <c r="D174" s="17"/>
      <c r="E174" s="17"/>
      <c r="F174" s="6" t="s">
        <f>=A174-A173</f>
      </c>
      <c r="G174" s="6" t="s">
        <f>=B174+G173</f>
      </c>
      <c r="H174" s="6" t="s">
        <f>=F174*G173</f>
      </c>
    </row>
    <row collapsed="false" customFormat="false" customHeight="false" hidden="false" ht="12.1" outlineLevel="0" r="175">
      <c r="A175" s="14" t="n">
        <v>44854</v>
      </c>
      <c r="B175" s="6" t="n">
        <v>-31.3</v>
      </c>
      <c r="C175" s="17" t="s">
        <v>220</v>
      </c>
      <c r="D175" s="17"/>
      <c r="E175" s="17"/>
      <c r="F175" s="6" t="s">
        <f>=A175-A174</f>
      </c>
      <c r="G175" s="6" t="s">
        <f>=B175+G174</f>
      </c>
      <c r="H175" s="6" t="s">
        <f>=F175*G174</f>
      </c>
    </row>
    <row collapsed="false" customFormat="false" customHeight="false" hidden="false" ht="12.1" outlineLevel="0" r="176">
      <c r="A176" s="14" t="n">
        <v>44899</v>
      </c>
      <c r="B176" s="6" t="n">
        <v>-57.05</v>
      </c>
      <c r="C176" s="17" t="s">
        <v>221</v>
      </c>
      <c r="D176" s="17"/>
      <c r="E176" s="17"/>
      <c r="F176" s="6" t="s">
        <f>=A176-A175</f>
      </c>
      <c r="G176" s="6" t="s">
        <f>=B176+G175</f>
      </c>
      <c r="H176" s="6" t="s">
        <f>=F176*G175</f>
      </c>
    </row>
    <row collapsed="false" customFormat="false" customHeight="false" hidden="false" ht="12.1" outlineLevel="0" r="177">
      <c r="A177" s="14" t="n">
        <v>44916</v>
      </c>
      <c r="B177" s="6" t="n">
        <v>-223</v>
      </c>
      <c r="C177" s="17" t="s">
        <v>222</v>
      </c>
      <c r="D177" s="17"/>
      <c r="E177" s="17"/>
      <c r="F177" s="6" t="s">
        <f>=A177-A176</f>
      </c>
      <c r="G177" s="6" t="s">
        <f>=B177+G176</f>
      </c>
      <c r="H177" s="6" t="s">
        <f>=F177*G176</f>
      </c>
    </row>
    <row collapsed="false" customFormat="false" customHeight="false" hidden="false" ht="12.1" outlineLevel="0" r="178">
      <c r="A178" s="14" t="n">
        <v>44916</v>
      </c>
      <c r="B178" s="6" t="n">
        <v>-467</v>
      </c>
      <c r="C178" s="17" t="s">
        <v>223</v>
      </c>
      <c r="D178" s="17"/>
      <c r="E178" s="17"/>
      <c r="F178" s="6" t="s">
        <f>=A178-A177</f>
      </c>
      <c r="G178" s="6" t="s">
        <f>=B178+G177</f>
      </c>
      <c r="H178" s="6" t="s">
        <f>=F178*G177</f>
      </c>
    </row>
    <row collapsed="false" customFormat="false" customHeight="false" hidden="false" ht="12.1" outlineLevel="0" r="179">
      <c r="A179" s="14" t="n">
        <v>44917</v>
      </c>
      <c r="B179" s="6" t="n">
        <v>-133.09</v>
      </c>
      <c r="C179" s="17" t="s">
        <v>194</v>
      </c>
      <c r="D179" s="17"/>
      <c r="E179" s="17"/>
      <c r="F179" s="6" t="s">
        <f>=A179-A178</f>
      </c>
      <c r="G179" s="6" t="s">
        <f>=B179+G178</f>
      </c>
      <c r="H179" s="6" t="s">
        <f>=F179*G178</f>
      </c>
    </row>
    <row collapsed="false" customFormat="false" customHeight="false" hidden="false" ht="12.1" outlineLevel="0" r="180">
      <c r="A180" s="14" t="n">
        <v>44936</v>
      </c>
      <c r="B180" s="6" t="n">
        <v>-11.72</v>
      </c>
      <c r="C180" s="17" t="s">
        <v>224</v>
      </c>
      <c r="D180" s="17"/>
      <c r="E180" s="17"/>
      <c r="F180" s="6" t="s">
        <f>=A180-A179</f>
      </c>
      <c r="G180" s="6" t="s">
        <f>=B180+G179</f>
      </c>
      <c r="H180" s="6" t="s">
        <f>=F180*G179</f>
      </c>
    </row>
    <row collapsed="false" customFormat="false" customHeight="false" hidden="false" ht="12.1" outlineLevel="0" r="181">
      <c r="A181" s="14" t="n">
        <v>44989</v>
      </c>
      <c r="B181" s="6" t="n">
        <v>-750</v>
      </c>
      <c r="C181" s="17" t="s">
        <v>216</v>
      </c>
      <c r="D181" s="17"/>
      <c r="E181" s="17"/>
      <c r="F181" s="6" t="s">
        <f>=A181-A180</f>
      </c>
      <c r="G181" s="6" t="s">
        <f>=B181+G180</f>
      </c>
      <c r="H181" s="6" t="s">
        <f>=F181*G180</f>
      </c>
    </row>
    <row collapsed="false" customFormat="false" customHeight="false" hidden="false" ht="12.1" outlineLevel="0" r="182">
      <c r="A182" s="14" t="n">
        <v>44990</v>
      </c>
      <c r="B182" s="6" t="n">
        <v>-57.05</v>
      </c>
      <c r="C182" s="17" t="s">
        <v>221</v>
      </c>
      <c r="D182" s="17"/>
      <c r="E182" s="17"/>
      <c r="F182" s="6" t="s">
        <f>=A182-A181</f>
      </c>
      <c r="G182" s="6" t="s">
        <f>=B182+G181</f>
      </c>
      <c r="H182" s="6" t="s">
        <f>=F182*G181</f>
      </c>
    </row>
    <row collapsed="false" customFormat="false" customHeight="false" hidden="false" ht="12.1" outlineLevel="0" r="183">
      <c r="A183" s="14" t="n">
        <v>45009</v>
      </c>
      <c r="B183" s="6" t="n">
        <v>-133.09</v>
      </c>
      <c r="C183" s="17" t="s">
        <v>194</v>
      </c>
      <c r="D183" s="17"/>
      <c r="E183" s="17"/>
      <c r="F183" s="6" t="s">
        <f>=A183-A182</f>
      </c>
      <c r="G183" s="6" t="s">
        <f>=B183+G182</f>
      </c>
      <c r="H183" s="6" t="s">
        <f>=F183*G182</f>
      </c>
    </row>
    <row collapsed="false" customFormat="false" customHeight="false" hidden="false" ht="12.1" outlineLevel="0" r="184">
      <c r="A184" s="14" t="n">
        <v>45057</v>
      </c>
      <c r="B184" s="6" t="n">
        <v>-435</v>
      </c>
      <c r="C184" s="17" t="s">
        <v>225</v>
      </c>
      <c r="D184" s="17"/>
      <c r="E184" s="17"/>
      <c r="F184" s="6" t="s">
        <f>=A184-A183</f>
      </c>
      <c r="G184" s="6" t="s">
        <f>=B184+G183</f>
      </c>
      <c r="H184" s="6" t="s">
        <f>=F184*G183</f>
      </c>
    </row>
    <row collapsed="false" customFormat="false" customHeight="false" hidden="false" ht="12.1" outlineLevel="0" r="185">
      <c r="A185" s="14" t="n">
        <v>45081</v>
      </c>
      <c r="B185" s="6" t="n">
        <v>-43.8</v>
      </c>
      <c r="C185" s="17" t="s">
        <v>226</v>
      </c>
      <c r="D185" s="17"/>
      <c r="E185" s="17"/>
      <c r="F185" s="6" t="s">
        <f>=A185-A184</f>
      </c>
      <c r="G185" s="6" t="s">
        <f>=B185+G184</f>
      </c>
      <c r="H185" s="6" t="s">
        <f>=F185*G184</f>
      </c>
    </row>
    <row collapsed="false" customFormat="false" customHeight="false" hidden="false" ht="12.1" outlineLevel="0" r="186">
      <c r="A186" s="14" t="n">
        <v>45082</v>
      </c>
      <c r="B186" s="6" t="n">
        <v>-381</v>
      </c>
      <c r="C186" s="17" t="s">
        <v>227</v>
      </c>
      <c r="D186" s="17"/>
      <c r="E186" s="17"/>
      <c r="F186" s="6" t="s">
        <f>=A186-A185</f>
      </c>
      <c r="G186" s="6" t="s">
        <f>=B186+G185</f>
      </c>
      <c r="H186" s="6" t="s">
        <f>=F186*G185</f>
      </c>
    </row>
    <row collapsed="false" customFormat="false" customHeight="false" hidden="false" ht="12.1" outlineLevel="0" r="187">
      <c r="A187" s="14" t="n">
        <v>45093</v>
      </c>
      <c r="B187" s="6" t="n">
        <v>-42.4</v>
      </c>
      <c r="C187" s="17" t="s">
        <v>228</v>
      </c>
      <c r="D187" s="17"/>
      <c r="E187" s="17"/>
      <c r="F187" s="6" t="s">
        <f>=A187-A186</f>
      </c>
      <c r="G187" s="6" t="s">
        <f>=B187+G186</f>
      </c>
      <c r="H187" s="6" t="s">
        <f>=F187*G186</f>
      </c>
    </row>
    <row collapsed="false" customFormat="false" customHeight="false" hidden="false" ht="12.1" outlineLevel="0" r="188">
      <c r="A188" s="14" t="n">
        <v>45101</v>
      </c>
      <c r="B188" s="6" t="n">
        <v>-133.09</v>
      </c>
      <c r="C188" s="17" t="s">
        <v>194</v>
      </c>
      <c r="D188" s="17"/>
      <c r="E188" s="17"/>
      <c r="F188" s="6" t="s">
        <f>=A188-A187</f>
      </c>
      <c r="G188" s="6" t="s">
        <f>=B188+G187</f>
      </c>
      <c r="H188" s="6" t="s">
        <f>=F188*G187</f>
      </c>
    </row>
    <row collapsed="false" customFormat="false" customHeight="false" hidden="false" ht="12.1" outlineLevel="0" r="189">
      <c r="A189" s="14" t="n">
        <v>45114</v>
      </c>
      <c r="B189" s="6" t="n">
        <v>-814</v>
      </c>
      <c r="C189" s="17" t="s">
        <v>229</v>
      </c>
      <c r="D189" s="17"/>
      <c r="E189" s="17"/>
      <c r="F189" s="6" t="s">
        <f>=A189-A188</f>
      </c>
      <c r="G189" s="6" t="s">
        <f>=B189+G188</f>
      </c>
      <c r="H189" s="6" t="s">
        <f>=F189*G188</f>
      </c>
    </row>
    <row collapsed="false" customFormat="false" customHeight="false" hidden="false" ht="12.1" outlineLevel="0" r="190">
      <c r="A190" s="14" t="n">
        <v>45117</v>
      </c>
      <c r="B190" s="6" t="n">
        <v>-118.1</v>
      </c>
      <c r="C190" s="17" t="s">
        <v>230</v>
      </c>
      <c r="D190" s="17"/>
      <c r="E190" s="17"/>
      <c r="F190" s="6" t="s">
        <f>=A190-A189</f>
      </c>
      <c r="G190" s="6" t="s">
        <f>=B190+G189</f>
      </c>
      <c r="H190" s="6" t="s">
        <f>=F190*G189</f>
      </c>
    </row>
    <row collapsed="false" customFormat="false" customHeight="false" hidden="false" ht="12.1" outlineLevel="0" r="191">
      <c r="A191" s="14" t="n">
        <v>45118</v>
      </c>
      <c r="B191" s="6" t="n">
        <v>-48.42</v>
      </c>
      <c r="C191" s="17" t="s">
        <v>231</v>
      </c>
      <c r="D191" s="17"/>
      <c r="E191" s="17"/>
      <c r="F191" s="6" t="s">
        <f>=A191-A190</f>
      </c>
      <c r="G191" s="6" t="s">
        <f>=B191+G190</f>
      </c>
      <c r="H191" s="6" t="s">
        <f>=F191*G190</f>
      </c>
    </row>
    <row collapsed="false" customFormat="false" customHeight="false" hidden="false" ht="12.1" outlineLevel="0" r="192">
      <c r="A192" s="14" t="n">
        <v>45171</v>
      </c>
      <c r="B192" s="6" t="n">
        <v>-1000</v>
      </c>
      <c r="C192" s="17" t="s">
        <v>232</v>
      </c>
      <c r="D192" s="17"/>
      <c r="E192" s="17"/>
      <c r="F192" s="6" t="s">
        <f>=A192-A191</f>
      </c>
      <c r="G192" s="6" t="s">
        <f>=B192+G191</f>
      </c>
      <c r="H192" s="6" t="s">
        <f>=F192*G191</f>
      </c>
    </row>
    <row collapsed="false" customFormat="false" customHeight="false" hidden="false" ht="12.1" outlineLevel="0" r="193">
      <c r="A193" s="14" t="n">
        <v>45172</v>
      </c>
      <c r="B193" s="6" t="n">
        <v>-43.25</v>
      </c>
      <c r="C193" s="17" t="s">
        <v>233</v>
      </c>
      <c r="D193" s="17"/>
      <c r="E193" s="17"/>
      <c r="F193" s="6" t="s">
        <f>=A193-A192</f>
      </c>
      <c r="G193" s="6" t="s">
        <f>=B193+G192</f>
      </c>
      <c r="H193" s="6" t="s">
        <f>=F193*G192</f>
      </c>
    </row>
    <row collapsed="false" customFormat="false" customHeight="false" hidden="false" ht="12.1" outlineLevel="0" r="194">
      <c r="A194" s="14" t="n">
        <v>45193</v>
      </c>
      <c r="B194" s="6" t="n">
        <v>-133.09</v>
      </c>
      <c r="C194" s="17" t="s">
        <v>194</v>
      </c>
      <c r="D194" s="17"/>
      <c r="E194" s="17"/>
      <c r="F194" s="6" t="s">
        <f>=A194-A193</f>
      </c>
      <c r="G194" s="6" t="s">
        <f>=B194+G193</f>
      </c>
      <c r="H194" s="6" t="s">
        <f>=F194*G193</f>
      </c>
    </row>
    <row collapsed="false" customFormat="false" customHeight="false" hidden="false" ht="12.1" outlineLevel="0" r="195">
      <c r="A195" s="14" t="n">
        <v>45194</v>
      </c>
      <c r="B195" s="6" t="n">
        <v>-183</v>
      </c>
      <c r="C195" s="17" t="s">
        <v>234</v>
      </c>
      <c r="D195" s="17"/>
      <c r="E195" s="17"/>
      <c r="F195" s="6" t="s">
        <f>=A195-A194</f>
      </c>
      <c r="G195" s="6" t="s">
        <f>=B195+G194</f>
      </c>
      <c r="H195" s="6" t="s">
        <f>=F195*G194</f>
      </c>
    </row>
    <row collapsed="false" customFormat="false" customHeight="false" hidden="false" ht="12.1" outlineLevel="0" r="196">
      <c r="A196" s="14" t="n">
        <v>45210</v>
      </c>
      <c r="B196" s="6" t="n">
        <v>-48.08</v>
      </c>
      <c r="C196" s="17" t="s">
        <v>235</v>
      </c>
      <c r="D196" s="17"/>
      <c r="E196" s="17"/>
      <c r="F196" s="6" t="s">
        <f>=A196-A195</f>
      </c>
      <c r="G196" s="6" t="s">
        <f>=B196+G195</f>
      </c>
      <c r="H196" s="6" t="s">
        <f>=F196*G195</f>
      </c>
    </row>
    <row collapsed="false" customFormat="false" customHeight="false" hidden="false" ht="12.1" outlineLevel="0" r="197">
      <c r="A197" s="14" t="n">
        <v>45261</v>
      </c>
      <c r="B197" s="6" t="n">
        <v>-331.26</v>
      </c>
      <c r="C197" s="17" t="s">
        <v>236</v>
      </c>
      <c r="D197" s="17"/>
      <c r="E197" s="17"/>
      <c r="F197" s="6" t="s">
        <f>=A197-A196</f>
      </c>
      <c r="G197" s="6" t="s">
        <f>=B197+G196</f>
      </c>
      <c r="H197" s="6" t="s">
        <f>=F197*G196</f>
      </c>
    </row>
    <row collapsed="false" customFormat="false" customHeight="false" hidden="false" ht="12.1" outlineLevel="0" r="198">
      <c r="A198" s="14" t="n">
        <v>45263</v>
      </c>
      <c r="B198" s="6" t="n">
        <v>-25.55</v>
      </c>
      <c r="C198" s="17" t="s">
        <v>237</v>
      </c>
      <c r="D198" s="17"/>
      <c r="E198" s="17"/>
      <c r="F198" s="6" t="s">
        <f>=A198-A197</f>
      </c>
      <c r="G198" s="6" t="s">
        <f>=B198+G197</f>
      </c>
      <c r="H198" s="6" t="s">
        <f>=F198*G197</f>
      </c>
    </row>
    <row collapsed="false" customFormat="false" customHeight="false" hidden="false" ht="12.1" outlineLevel="0" r="199">
      <c r="A199" s="14" t="n">
        <v>45277</v>
      </c>
      <c r="B199" s="6" t="n">
        <v>-389</v>
      </c>
      <c r="C199" s="17" t="s">
        <v>238</v>
      </c>
      <c r="D199" s="17"/>
      <c r="E199" s="17"/>
      <c r="F199" s="6" t="s">
        <f>=A199-A198</f>
      </c>
      <c r="G199" s="6" t="s">
        <f>=B199+G198</f>
      </c>
      <c r="H199" s="6" t="s">
        <f>=F199*G198</f>
      </c>
    </row>
    <row collapsed="false" customFormat="false" customHeight="false" hidden="false" ht="12.1" outlineLevel="0" r="200">
      <c r="A200" s="14" t="n">
        <v>45285</v>
      </c>
      <c r="B200" s="6" t="n">
        <v>-87</v>
      </c>
      <c r="C200" s="17" t="s">
        <v>239</v>
      </c>
      <c r="D200" s="17"/>
      <c r="E200" s="17"/>
      <c r="F200" s="6" t="s">
        <f>=A200-A199</f>
      </c>
      <c r="G200" s="6" t="s">
        <f>=B200+G199</f>
      </c>
      <c r="H200" s="6" t="s">
        <f>=F200*G199</f>
      </c>
    </row>
    <row collapsed="false" customFormat="false" customHeight="false" hidden="false" ht="12.1" outlineLevel="0" r="201">
      <c r="A201" s="14" t="n">
        <v>45285</v>
      </c>
      <c r="B201" s="6" t="n">
        <v>-133.09</v>
      </c>
      <c r="C201" s="17" t="s">
        <v>194</v>
      </c>
      <c r="D201" s="17"/>
      <c r="E201" s="17"/>
      <c r="F201" s="6" t="s">
        <f>=A201-A200</f>
      </c>
      <c r="G201" s="6" t="s">
        <f>=B201+G200</f>
      </c>
      <c r="H201" s="6" t="s">
        <f>=F201*G200</f>
      </c>
    </row>
    <row collapsed="false" customFormat="false" customHeight="false" hidden="false" ht="12.1" outlineLevel="0" r="202">
      <c r="A202" s="14" t="n">
        <v>45300</v>
      </c>
      <c r="B202" s="6" t="n">
        <v>-61.34</v>
      </c>
      <c r="C202" s="17" t="s">
        <v>240</v>
      </c>
      <c r="D202" s="17"/>
      <c r="E202" s="17"/>
      <c r="F202" s="6" t="s">
        <f>=A202-A201</f>
      </c>
      <c r="G202" s="6" t="s">
        <f>=B202+G201</f>
      </c>
      <c r="H202" s="6" t="s">
        <f>=F202*G201</f>
      </c>
    </row>
    <row collapsed="false" customFormat="false" customHeight="false" hidden="false" ht="12.1" outlineLevel="0" r="203">
      <c r="A203" s="14" t="n">
        <v>45354</v>
      </c>
      <c r="B203" s="6" t="n">
        <v>-25.55</v>
      </c>
      <c r="C203" s="17" t="s">
        <v>237</v>
      </c>
      <c r="D203" s="17"/>
      <c r="E203" s="17"/>
      <c r="F203" s="6" t="s">
        <f>=A203-A202</f>
      </c>
      <c r="G203" s="6" t="s">
        <f>=B203+G202</f>
      </c>
      <c r="H203" s="6" t="s">
        <f>=F203*G202</f>
      </c>
    </row>
    <row collapsed="false" customFormat="false" customHeight="false" hidden="false" ht="12.1" outlineLevel="0" r="204">
      <c r="A204" s="14" t="n">
        <v>45376</v>
      </c>
      <c r="B204" s="6" t="n">
        <v>-9000</v>
      </c>
      <c r="C204" s="17" t="s">
        <v>241</v>
      </c>
      <c r="D204" s="17"/>
      <c r="E204" s="17"/>
      <c r="F204" s="6" t="s">
        <f>=A204-A203</f>
      </c>
      <c r="G204" s="6" t="s">
        <f>=B204+G203</f>
      </c>
      <c r="H204" s="6" t="s">
        <f>=F204*G203</f>
      </c>
    </row>
    <row collapsed="false" customFormat="false" customHeight="false" hidden="false" ht="12.1" outlineLevel="0" r="205">
      <c r="A205" s="14" t="n">
        <v>45377</v>
      </c>
      <c r="B205" s="6" t="n">
        <v>-133.09</v>
      </c>
      <c r="C205" s="17" t="s">
        <v>194</v>
      </c>
      <c r="D205" s="17"/>
      <c r="E205" s="17"/>
      <c r="F205" s="6" t="s">
        <f>=A205-A204</f>
      </c>
      <c r="G205" s="6" t="s">
        <f>=B205+G204</f>
      </c>
      <c r="H205" s="6" t="s">
        <f>=F205*G204</f>
      </c>
    </row>
    <row collapsed="false" customFormat="false" customHeight="false" hidden="false" ht="12.1" outlineLevel="0" r="206">
      <c r="A206" s="14" t="n">
        <v>45414</v>
      </c>
      <c r="B206" s="6" t="n">
        <v>-1044</v>
      </c>
      <c r="C206" s="17" t="s">
        <v>242</v>
      </c>
      <c r="D206" s="17"/>
      <c r="E206" s="17"/>
      <c r="F206" s="6" t="s">
        <f>=A206-A205</f>
      </c>
      <c r="G206" s="6" t="s">
        <f>=B206+G205</f>
      </c>
      <c r="H206" s="6" t="s">
        <f>=F206*G205</f>
      </c>
    </row>
    <row collapsed="false" customFormat="false" customHeight="false" hidden="false" ht="12.1" outlineLevel="0" r="207">
      <c r="A207" s="14" t="n">
        <v>45419</v>
      </c>
      <c r="B207" s="6" t="n">
        <v>-433</v>
      </c>
      <c r="C207" s="17" t="s">
        <v>243</v>
      </c>
      <c r="D207" s="17"/>
      <c r="E207" s="17"/>
      <c r="F207" s="6" t="s">
        <f>=A207-A206</f>
      </c>
      <c r="G207" s="6" t="s">
        <f>=B207+G206</f>
      </c>
      <c r="H207" s="6" t="s">
        <f>=F207*G206</f>
      </c>
    </row>
    <row collapsed="false" customFormat="false" customHeight="false" hidden="false" ht="12.1" outlineLevel="0" r="208">
      <c r="A208" s="14" t="n">
        <v>45444</v>
      </c>
      <c r="B208" s="6" t="n">
        <v>-1500</v>
      </c>
      <c r="C208" s="17" t="s">
        <v>244</v>
      </c>
      <c r="D208" s="17"/>
      <c r="E208" s="17"/>
      <c r="F208" s="6" t="s">
        <f>=A208-A207</f>
      </c>
      <c r="G208" s="6" t="s">
        <f>=B208+G207</f>
      </c>
      <c r="H208" s="6" t="s">
        <f>=F208*G207</f>
      </c>
    </row>
    <row collapsed="false" customFormat="false" customHeight="false" hidden="false" ht="12.1" outlineLevel="0" r="209">
      <c r="A209" s="14" t="n">
        <v>45445</v>
      </c>
      <c r="B209" s="6" t="n">
        <v>-25.55</v>
      </c>
      <c r="C209" s="17" t="s">
        <v>237</v>
      </c>
      <c r="D209" s="17"/>
      <c r="E209" s="17"/>
      <c r="F209" s="6" t="s">
        <f>=A209-A208</f>
      </c>
      <c r="G209" s="6" t="s">
        <f>=B209+G208</f>
      </c>
      <c r="H209" s="6" t="s">
        <f>=F209*G208</f>
      </c>
    </row>
    <row collapsed="false" customFormat="false" customHeight="false" hidden="false" ht="12.1" outlineLevel="0" r="210">
      <c r="A210" s="14" t="n">
        <v>45457</v>
      </c>
      <c r="B210" s="6" t="n">
        <v>-150.5</v>
      </c>
      <c r="C210" s="17" t="s">
        <v>245</v>
      </c>
      <c r="D210" s="17"/>
      <c r="E210" s="17"/>
      <c r="F210" s="6" t="s">
        <f>=A210-A209</f>
      </c>
      <c r="G210" s="6" t="s">
        <f>=B210+G209</f>
      </c>
      <c r="H210" s="6" t="s">
        <f>=F210*G209</f>
      </c>
    </row>
    <row collapsed="false" customFormat="false" customHeight="false" hidden="false" ht="12.1" outlineLevel="0" r="211">
      <c r="A211" s="14" t="n">
        <v>45467</v>
      </c>
      <c r="B211" s="6" t="n">
        <v>-96</v>
      </c>
      <c r="C211" s="17" t="s">
        <v>246</v>
      </c>
      <c r="D211" s="17"/>
      <c r="E211" s="17"/>
      <c r="F211" s="6" t="s">
        <f>=A211-A210</f>
      </c>
      <c r="G211" s="6" t="s">
        <f>=B211+G210</f>
      </c>
      <c r="H211" s="6" t="s">
        <f>=F211*G210</f>
      </c>
    </row>
    <row collapsed="false" customFormat="false" customHeight="false" hidden="false" ht="12.1" outlineLevel="0" r="212">
      <c r="A212" s="14" t="n">
        <v>45482</v>
      </c>
      <c r="B212" s="6" t="n">
        <v>-43.34</v>
      </c>
      <c r="C212" s="17" t="s">
        <v>247</v>
      </c>
      <c r="D212" s="17"/>
      <c r="E212" s="17"/>
      <c r="F212" s="6" t="s">
        <f>=A212-A211</f>
      </c>
      <c r="G212" s="6" t="s">
        <f>=B212+G211</f>
      </c>
      <c r="H212" s="6" t="s">
        <f>=F212*G211</f>
      </c>
    </row>
    <row collapsed="false" customFormat="false" customHeight="false" hidden="false" ht="12.1" outlineLevel="0" r="213">
      <c r="A213" s="14" t="n">
        <v>45484</v>
      </c>
      <c r="B213" s="6" t="n">
        <v>-579</v>
      </c>
      <c r="C213" s="17" t="s">
        <v>248</v>
      </c>
      <c r="D213" s="17"/>
      <c r="E213" s="17"/>
      <c r="F213" s="6" t="s">
        <f>=A213-A212</f>
      </c>
      <c r="G213" s="6" t="s">
        <f>=B213+G212</f>
      </c>
      <c r="H213" s="6" t="s">
        <f>=F213*G212</f>
      </c>
    </row>
    <row collapsed="false" customFormat="false" customHeight="false" hidden="false" ht="12.1" outlineLevel="0" r="214">
      <c r="A214" s="14" t="n">
        <v>45551</v>
      </c>
      <c r="B214" s="6" t="n">
        <v>-217</v>
      </c>
      <c r="C214" s="17" t="s">
        <v>249</v>
      </c>
      <c r="D214" s="17"/>
      <c r="E214" s="17"/>
      <c r="F214" s="6" t="s">
        <f>=A214-A213</f>
      </c>
      <c r="G214" s="6" t="s">
        <f>=B214+G213</f>
      </c>
      <c r="H214" s="6" t="s">
        <f>=F214*G213</f>
      </c>
    </row>
    <row collapsed="false" customFormat="false" customHeight="false" hidden="false" ht="12.1" outlineLevel="0" r="215">
      <c r="A215" s="14" t="n">
        <v>45555</v>
      </c>
      <c r="B215" s="6" t="n">
        <v>-209</v>
      </c>
      <c r="C215" s="17" t="s">
        <v>250</v>
      </c>
      <c r="D215" s="17"/>
      <c r="E215" s="17"/>
      <c r="F215" s="6" t="s">
        <f>=A215-A214</f>
      </c>
      <c r="G215" s="6" t="s">
        <f>=B215+G214</f>
      </c>
      <c r="H215" s="6" t="s">
        <f>=F215*G214</f>
      </c>
    </row>
    <row collapsed="false" customFormat="false" customHeight="false" hidden="false" ht="12.1" outlineLevel="0" r="216">
      <c r="A216" s="14" t="n">
        <v>45562</v>
      </c>
      <c r="B216" s="6" t="n">
        <v>-369.2</v>
      </c>
      <c r="C216" s="17" t="s">
        <v>251</v>
      </c>
      <c r="D216" s="17"/>
      <c r="E216" s="17"/>
      <c r="F216" s="6" t="s">
        <f>=A216-A215</f>
      </c>
      <c r="G216" s="6" t="s">
        <f>=B216+G215</f>
      </c>
      <c r="H216" s="6" t="s">
        <f>=F216*G215</f>
      </c>
    </row>
    <row collapsed="false" customFormat="false" customHeight="false" hidden="false" ht="12.1" outlineLevel="0" r="217">
      <c r="A217" s="14" t="n">
        <v>45573</v>
      </c>
      <c r="B217" s="6" t="n">
        <v>-66.4</v>
      </c>
      <c r="C217" s="17" t="s">
        <v>252</v>
      </c>
      <c r="D217" s="17"/>
      <c r="E217" s="17"/>
      <c r="F217" s="6" t="s">
        <f>=A217-A216</f>
      </c>
      <c r="G217" s="6" t="s">
        <f>=B217+G216</f>
      </c>
      <c r="H217" s="6" t="s">
        <f>=F217*G216</f>
      </c>
    </row>
    <row collapsed="false" customFormat="false" customHeight="false" hidden="false" ht="12.1" outlineLevel="0" r="218">
      <c r="A218" s="14" t="n">
        <v>45621</v>
      </c>
      <c r="B218" s="6" t="n">
        <v>-402.5</v>
      </c>
      <c r="C218" s="17" t="s">
        <v>253</v>
      </c>
      <c r="D218" s="17"/>
      <c r="E218" s="17"/>
      <c r="F218" s="6" t="s">
        <f>=A218-A217</f>
      </c>
      <c r="G218" s="6" t="s">
        <f>=B218+G217</f>
      </c>
      <c r="H218" s="6" t="s">
        <f>=F218*G217</f>
      </c>
    </row>
    <row collapsed="false" customFormat="false" customHeight="false" hidden="false" ht="12.1" outlineLevel="0" r="219">
      <c r="A219" s="14" t="n">
        <v>45643</v>
      </c>
      <c r="B219" s="6" t="n">
        <v>-447</v>
      </c>
      <c r="C219" s="17" t="s">
        <v>254</v>
      </c>
      <c r="D219" s="17"/>
      <c r="E219" s="17"/>
      <c r="F219" s="6" t="s">
        <f>=A219-A218</f>
      </c>
      <c r="G219" s="6" t="s">
        <f>=B219+G218</f>
      </c>
      <c r="H219" s="6" t="s">
        <f>=F219*G218</f>
      </c>
    </row>
    <row collapsed="false" customFormat="false" customHeight="false" hidden="false" ht="12.1" outlineLevel="0" r="220">
      <c r="A220" s="14" t="n">
        <v>45643</v>
      </c>
      <c r="B220" s="6" t="n">
        <v>-117</v>
      </c>
      <c r="C220" s="17" t="s">
        <v>255</v>
      </c>
      <c r="D220" s="17"/>
      <c r="E220" s="17"/>
      <c r="F220" s="6" t="s">
        <f>=A220-A219</f>
      </c>
      <c r="G220" s="6" t="s">
        <f>=B220+G219</f>
      </c>
      <c r="H220" s="6" t="s">
        <f>=F220*G219</f>
      </c>
    </row>
    <row collapsed="false" customFormat="false" customHeight="false" hidden="false" ht="12.1" outlineLevel="0" r="221">
      <c r="A221" s="14" t="n">
        <v>45665</v>
      </c>
      <c r="B221" s="6" t="n">
        <v>-29.78</v>
      </c>
      <c r="C221" s="17" t="s">
        <v>256</v>
      </c>
      <c r="D221" s="17"/>
      <c r="E221" s="17"/>
      <c r="F221" s="6" t="s">
        <f>=A221-A220</f>
      </c>
      <c r="G221" s="6" t="s">
        <f>=B221+G220</f>
      </c>
      <c r="H221" s="6" t="s">
        <f>=F221*G220</f>
      </c>
    </row>
    <row collapsed="false" customFormat="false" customHeight="false" hidden="false" ht="12.1" outlineLevel="0" r="222">
      <c r="A222" s="14" t="n">
        <v>45776</v>
      </c>
      <c r="B222" s="6" t="n">
        <v>-814</v>
      </c>
      <c r="C222" s="17" t="s">
        <v>229</v>
      </c>
      <c r="D222" s="17"/>
      <c r="E222" s="17"/>
      <c r="F222" s="6" t="s">
        <f>=A222-A221</f>
      </c>
      <c r="G222" s="6" t="s">
        <f>=B222+G221</f>
      </c>
      <c r="H222" s="6" t="s">
        <f>=F222*G221</f>
      </c>
    </row>
    <row collapsed="false" customFormat="false" customHeight="false" hidden="false" ht="12.1" outlineLevel="0" r="223">
      <c r="A223" s="14" t="n">
        <v>45793</v>
      </c>
      <c r="B223" s="6" t="n">
        <v>-139</v>
      </c>
      <c r="C223" s="17" t="s">
        <v>257</v>
      </c>
      <c r="D223" s="17"/>
      <c r="E223" s="17"/>
      <c r="F223" s="6" t="s">
        <f>=A223-A222</f>
      </c>
      <c r="G223" s="6" t="s">
        <f>=B223+G222</f>
      </c>
      <c r="H223" s="6" t="s">
        <f>=F223*G222</f>
      </c>
    </row>
    <row collapsed="false" customFormat="false" customHeight="false" hidden="false" ht="12.1" outlineLevel="0" r="224">
      <c r="A224" s="14" t="n">
        <v>45810</v>
      </c>
      <c r="B224" s="6" t="n">
        <v>-75.22</v>
      </c>
      <c r="C224" s="17" t="s">
        <v>258</v>
      </c>
      <c r="D224" s="17"/>
      <c r="E224" s="17"/>
      <c r="F224" s="6" t="s">
        <f>=A224-A223</f>
      </c>
      <c r="G224" s="6" t="s">
        <f>=B224+G223</f>
      </c>
      <c r="H224" s="6" t="s">
        <f>=F224*G223</f>
      </c>
    </row>
    <row collapsed="false" customFormat="false" customHeight="false" hidden="false" ht="12.1" outlineLevel="0" r="225">
      <c r="A225" s="14" t="n">
        <v>45811</v>
      </c>
      <c r="B225" s="6" t="n">
        <v>-471</v>
      </c>
      <c r="C225" s="17" t="s">
        <v>259</v>
      </c>
      <c r="D225" s="17"/>
      <c r="E225" s="17"/>
      <c r="F225" s="6" t="s">
        <f>=A225-A224</f>
      </c>
      <c r="G225" s="6" t="s">
        <f>=B225+G224</f>
      </c>
      <c r="H225" s="6" t="s">
        <f>=F225*G224</f>
      </c>
    </row>
    <row collapsed="false" customFormat="false" customHeight="false" hidden="false" ht="12.1" outlineLevel="0" r="226">
      <c r="A226" s="14" t="n">
        <v>45824</v>
      </c>
      <c r="B226" s="6" t="n">
        <v>-104</v>
      </c>
      <c r="C226" s="17" t="s">
        <v>260</v>
      </c>
      <c r="D226" s="17"/>
      <c r="E226" s="17"/>
      <c r="F226" s="6" t="s">
        <f>=A226-A225</f>
      </c>
      <c r="G226" s="6" t="s">
        <f>=B226+G225</f>
      </c>
      <c r="H226" s="6" t="s">
        <f>=F226*G225</f>
      </c>
    </row>
    <row collapsed="false" customFormat="false" customHeight="false" hidden="false" ht="12.1" outlineLevel="0" r="227">
      <c r="A227" s="14" t="n">
        <v>45848</v>
      </c>
      <c r="B227" s="6" t="n">
        <v>-227.1</v>
      </c>
      <c r="C227" s="17" t="s">
        <v>261</v>
      </c>
      <c r="D227" s="17"/>
      <c r="E227" s="17"/>
      <c r="F227" s="6" t="s">
        <f>=A227-A226</f>
      </c>
      <c r="G227" s="6" t="s">
        <f>=B227+G226</f>
      </c>
      <c r="H227" s="6" t="s">
        <f>=F227*G226</f>
      </c>
    </row>
    <row collapsed="false" customFormat="false" customHeight="false" hidden="false" ht="12.1" outlineLevel="0" r="228">
      <c r="A228" s="14" t="n">
        <v>45855</v>
      </c>
      <c r="B228" s="6" t="n">
        <v>-144</v>
      </c>
      <c r="C228" s="17" t="s">
        <v>262</v>
      </c>
      <c r="D228" s="17"/>
      <c r="E228" s="17"/>
      <c r="F228" s="6" t="s">
        <f>=A228-A227</f>
      </c>
      <c r="G228" s="6" t="s">
        <f>=B228+G227</f>
      </c>
      <c r="H228" s="6" t="s">
        <f>=F228*G227</f>
      </c>
    </row>
    <row collapsed="false" customFormat="false" customHeight="false" hidden="false" ht="12.1" outlineLevel="0" r="229">
      <c r="A229" s="14" t="n">
        <v>45856</v>
      </c>
      <c r="B229" s="6" t="n">
        <v>-605.8</v>
      </c>
      <c r="C229" s="17" t="s">
        <v>263</v>
      </c>
      <c r="D229" s="17"/>
      <c r="E229" s="17"/>
      <c r="F229" s="6" t="s">
        <f>=A229-A228</f>
      </c>
      <c r="G229" s="6" t="s">
        <f>=B229+G228</f>
      </c>
      <c r="H229" s="6" t="s">
        <f>=F229*G228</f>
      </c>
    </row>
    <row collapsed="false" customFormat="false" customHeight="false" hidden="false" ht="12.1" outlineLevel="0" r="230">
      <c r="A230" s="14" t="n">
        <v>45882</v>
      </c>
      <c r="B230" s="6" t="n">
        <v>-164.7</v>
      </c>
      <c r="C230" s="17" t="s">
        <v>264</v>
      </c>
      <c r="D230" s="17"/>
      <c r="E230" s="17"/>
      <c r="F230" s="6" t="s">
        <f>=A230-A229</f>
      </c>
      <c r="G230" s="6" t="s">
        <f>=B230+G229</f>
      </c>
      <c r="H230" s="6" t="s">
        <f>=F230*G229</f>
      </c>
    </row>
    <row collapsed="false" customFormat="false" customHeight="false" hidden="false" ht="12.1" outlineLevel="0" r="231">
      <c r="A231" s="14" t="n">
        <v>45929</v>
      </c>
      <c r="B231" s="6" t="n">
        <v>-217</v>
      </c>
      <c r="C231" s="17" t="s">
        <v>249</v>
      </c>
      <c r="D231" s="17"/>
      <c r="E231" s="17"/>
      <c r="F231" s="6" t="s">
        <f>=A231-A230</f>
      </c>
      <c r="G231" s="6" t="s">
        <f>=B231+G230</f>
      </c>
      <c r="H231" s="6" t="s">
        <f>=F231*G230</f>
      </c>
    </row>
    <row collapsed="false" customFormat="false" customHeight="false" hidden="false" ht="12.1" outlineLevel="0" r="232">
      <c r="A232" s="14" t="n">
        <v>45936</v>
      </c>
      <c r="B232" s="6" t="n">
        <v>-152</v>
      </c>
      <c r="C232" s="17" t="s">
        <v>265</v>
      </c>
      <c r="D232" s="17"/>
      <c r="E232" s="17"/>
      <c r="F232" s="6" t="s">
        <f>=A232-A231</f>
      </c>
      <c r="G232" s="6" t="s">
        <f>=B232+G231</f>
      </c>
      <c r="H232" s="6" t="s">
        <f>=F232*G231</f>
      </c>
    </row>
    <row collapsed="false" customFormat="false" customHeight="false" hidden="false" ht="12.1" outlineLevel="0" r="233">
      <c r="A233" s="12" t="n">
        <v>45951.926122685</v>
      </c>
      <c r="B233" s="5" t="n">
        <v>-186888.12</v>
      </c>
      <c r="C233" s="15" t="s">
        <v>266</v>
      </c>
      <c r="D233" s="17"/>
      <c r="E233" s="17"/>
      <c r="F233" s="6" t="s">
        <f>=A233-A232</f>
      </c>
      <c r="G233" s="6" t="s">
        <f>=B233+G232</f>
      </c>
      <c r="H233" s="6" t="s">
        <f>=F233*G232</f>
      </c>
    </row>
    <row collapsed="false" customFormat="false" customHeight="false" hidden="false" ht="12.1" outlineLevel="0" r="234">
      <c r="A234" s="14"/>
      <c r="B234" s="9" t="s">
        <f>=XIRR(B2:B233,A2:A233)</f>
      </c>
      <c r="C234" s="17" t="s">
        <v>267</v>
      </c>
      <c r="D234" s="17"/>
      <c r="E234" s="17"/>
      <c r="F234" s="7"/>
      <c r="G234" s="2" t="s">
        <v>268</v>
      </c>
      <c r="H234" s="6" t="s">
        <f>=SUM(I2:H233)/365</f>
      </c>
    </row>
    <row collapsed="false" customFormat="false" customHeight="false" hidden="false" ht="12.1" outlineLevel="0" r="235">
      <c r="A235" s="14"/>
      <c r="B235" s="5" t="s">
        <f>=-SUM(B2:B233)</f>
      </c>
      <c r="C235" s="17" t="s">
        <v>269</v>
      </c>
      <c r="D235" s="17"/>
      <c r="E235" s="17"/>
      <c r="F235" s="7"/>
      <c r="G235" s="15" t="s">
        <v>270</v>
      </c>
      <c r="H235" s="9" t="s">
        <f>=B235/H234</f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E22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16</v>
      </c>
      <c r="C1" s="0"/>
      <c r="D1" s="0"/>
      <c r="E1" s="4" t="s">
        <v>21</v>
      </c>
      <c r="F1" s="0"/>
      <c r="G1" s="0"/>
      <c r="H1" s="4" t="s">
        <v>24</v>
      </c>
      <c r="I1" s="0"/>
      <c r="J1" s="0"/>
      <c r="K1" s="4" t="s">
        <v>27</v>
      </c>
      <c r="L1" s="0"/>
      <c r="M1" s="0"/>
      <c r="N1" s="4" t="s">
        <v>30</v>
      </c>
      <c r="O1" s="0"/>
      <c r="P1" s="0"/>
      <c r="Q1" s="4" t="s">
        <v>33</v>
      </c>
      <c r="R1" s="0"/>
      <c r="S1" s="0"/>
      <c r="T1" s="4" t="s">
        <v>36</v>
      </c>
      <c r="U1" s="0"/>
      <c r="V1" s="0"/>
      <c r="W1" s="4" t="s">
        <v>39</v>
      </c>
      <c r="X1" s="0"/>
      <c r="Y1" s="0"/>
      <c r="Z1" s="4" t="s">
        <v>42</v>
      </c>
      <c r="AA1" s="0"/>
      <c r="AB1" s="0"/>
      <c r="AC1" s="4" t="s">
        <v>45</v>
      </c>
      <c r="AD1" s="0"/>
      <c r="AE1" s="0"/>
      <c r="AF1" s="4" t="s">
        <v>48</v>
      </c>
      <c r="AG1" s="0"/>
      <c r="AH1" s="0"/>
      <c r="AI1" s="4" t="s">
        <v>51</v>
      </c>
      <c r="AJ1" s="0"/>
      <c r="AK1" s="0"/>
      <c r="AL1" s="4" t="s">
        <v>55</v>
      </c>
      <c r="AM1" s="0"/>
      <c r="AN1" s="0"/>
      <c r="AO1" s="4" t="s">
        <v>59</v>
      </c>
      <c r="AP1" s="0"/>
      <c r="AQ1" s="0"/>
      <c r="AR1" s="4" t="s">
        <v>62</v>
      </c>
      <c r="AS1" s="0"/>
      <c r="AT1" s="0"/>
      <c r="AU1" s="4" t="s">
        <v>65</v>
      </c>
      <c r="AV1" s="0"/>
      <c r="AW1" s="0"/>
      <c r="AX1" s="4" t="s">
        <v>67</v>
      </c>
      <c r="AY1" s="0"/>
      <c r="AZ1" s="0"/>
      <c r="BA1" s="4" t="s">
        <v>69</v>
      </c>
      <c r="BB1" s="0"/>
      <c r="BC1" s="0"/>
      <c r="BD1" s="4" t="s">
        <v>71</v>
      </c>
      <c r="BE1" s="0"/>
    </row>
    <row collapsed="false" customFormat="false" customHeight="false" hidden="false" ht="12.1" outlineLevel="0" r="2">
      <c r="A2" s="11" t="n">
        <v>43902</v>
      </c>
      <c r="B2" s="6" t="n">
        <v>5386.61</v>
      </c>
      <c r="C2" s="0" t="s">
        <v>271</v>
      </c>
      <c r="D2" s="11" t="n">
        <v>43951</v>
      </c>
      <c r="E2" s="6" t="n">
        <v>8720.88</v>
      </c>
      <c r="F2" s="0" t="s">
        <v>271</v>
      </c>
      <c r="G2" s="11" t="n">
        <v>43997</v>
      </c>
      <c r="H2" s="6" t="n">
        <v>7761.53</v>
      </c>
      <c r="I2" s="0" t="s">
        <v>271</v>
      </c>
      <c r="J2" s="11" t="n">
        <v>43902</v>
      </c>
      <c r="K2" s="6" t="n">
        <v>4613.73</v>
      </c>
      <c r="L2" s="0" t="s">
        <v>271</v>
      </c>
      <c r="M2" s="11" t="n">
        <v>43997</v>
      </c>
      <c r="N2" s="6" t="n">
        <v>3766.61</v>
      </c>
      <c r="O2" s="0" t="s">
        <v>271</v>
      </c>
      <c r="P2" s="11" t="n">
        <v>43966</v>
      </c>
      <c r="Q2" s="6" t="n">
        <v>3255.04</v>
      </c>
      <c r="R2" s="0" t="s">
        <v>271</v>
      </c>
      <c r="S2" s="11" t="n">
        <v>43951</v>
      </c>
      <c r="T2" s="6" t="n">
        <v>4879.85</v>
      </c>
      <c r="U2" s="0" t="s">
        <v>271</v>
      </c>
      <c r="V2" s="11" t="n">
        <v>43957</v>
      </c>
      <c r="W2" s="6" t="n">
        <v>1236.32</v>
      </c>
      <c r="X2" s="0" t="s">
        <v>271</v>
      </c>
      <c r="Y2" s="11" t="n">
        <v>44005</v>
      </c>
      <c r="Z2" s="6" t="n">
        <v>3062.24</v>
      </c>
      <c r="AA2" s="0" t="s">
        <v>271</v>
      </c>
      <c r="AB2" s="11" t="n">
        <v>43951</v>
      </c>
      <c r="AC2" s="6" t="n">
        <v>1120.65</v>
      </c>
      <c r="AD2" s="0" t="s">
        <v>271</v>
      </c>
      <c r="AE2" s="11" t="n">
        <v>44005</v>
      </c>
      <c r="AF2" s="6" t="n">
        <v>798.21</v>
      </c>
      <c r="AG2" s="0" t="s">
        <v>271</v>
      </c>
      <c r="AH2" s="11" t="n">
        <v>43997</v>
      </c>
      <c r="AI2" s="6" t="n">
        <v>720.79</v>
      </c>
      <c r="AJ2" s="0" t="s">
        <v>271</v>
      </c>
      <c r="AK2" s="11" t="n">
        <v>43570</v>
      </c>
      <c r="AL2" s="6" t="n">
        <v>13325.09</v>
      </c>
      <c r="AM2" s="0" t="s">
        <v>271</v>
      </c>
      <c r="AN2" s="11" t="n">
        <v>43627</v>
      </c>
      <c r="AO2" s="6" t="n">
        <v>4912.14</v>
      </c>
      <c r="AP2" s="0" t="s">
        <v>271</v>
      </c>
      <c r="AQ2" s="11" t="n">
        <v>43888</v>
      </c>
      <c r="AR2" s="6" t="n">
        <v>1437.45</v>
      </c>
      <c r="AS2" s="0" t="s">
        <v>271</v>
      </c>
      <c r="AT2" s="11" t="n">
        <v>43627</v>
      </c>
      <c r="AU2" s="6" t="n">
        <v>2485.67</v>
      </c>
      <c r="AV2" s="0" t="s">
        <v>271</v>
      </c>
      <c r="AW2" s="11" t="n">
        <v>43598</v>
      </c>
      <c r="AX2" s="6" t="n">
        <v>2422.48</v>
      </c>
      <c r="AY2" s="0" t="s">
        <v>271</v>
      </c>
      <c r="AZ2" s="11" t="n">
        <v>43780</v>
      </c>
      <c r="BA2" s="6" t="n">
        <v>5793.87</v>
      </c>
      <c r="BB2" s="0" t="s">
        <v>271</v>
      </c>
      <c r="BC2" s="11" t="n">
        <v>43690</v>
      </c>
      <c r="BD2" s="6" t="n">
        <v>1223.78</v>
      </c>
      <c r="BE2" s="0" t="s">
        <v>271</v>
      </c>
    </row>
    <row collapsed="false" customFormat="false" customHeight="false" hidden="false" ht="12.1" outlineLevel="0" r="3">
      <c r="A3" s="11" t="n">
        <v>43917</v>
      </c>
      <c r="B3" s="6" t="n">
        <v>-65.65</v>
      </c>
      <c r="C3" s="0" t="s">
        <v>132</v>
      </c>
      <c r="D3" s="11" t="n">
        <v>45555</v>
      </c>
      <c r="E3" s="6" t="n">
        <v>-209</v>
      </c>
      <c r="F3" s="0" t="s">
        <v>250</v>
      </c>
      <c r="G3" s="11" t="n">
        <v>44116</v>
      </c>
      <c r="H3" s="6" t="n">
        <v>-209</v>
      </c>
      <c r="I3" s="0" t="s">
        <v>183</v>
      </c>
      <c r="J3" s="11" t="n">
        <v>44022</v>
      </c>
      <c r="K3" s="6" t="n">
        <v>-304</v>
      </c>
      <c r="L3" s="0" t="s">
        <v>162</v>
      </c>
      <c r="M3" s="11" t="n">
        <v>44109</v>
      </c>
      <c r="N3" s="6" t="n">
        <v>-325</v>
      </c>
      <c r="O3" s="0" t="s">
        <v>180</v>
      </c>
      <c r="P3" s="11" t="n">
        <v>44015</v>
      </c>
      <c r="Q3" s="6" t="n">
        <v>-80.5</v>
      </c>
      <c r="R3" s="0" t="s">
        <v>161</v>
      </c>
      <c r="S3" s="11" t="n">
        <v>43966</v>
      </c>
      <c r="T3" s="6" t="n">
        <v>816.31</v>
      </c>
      <c r="U3" s="0" t="s">
        <v>271</v>
      </c>
      <c r="V3" s="11" t="n">
        <v>43966</v>
      </c>
      <c r="W3" s="6" t="n">
        <v>-69.3</v>
      </c>
      <c r="X3" s="0" t="s">
        <v>146</v>
      </c>
      <c r="Y3" s="11" t="n">
        <v>44023</v>
      </c>
      <c r="Z3" s="6" t="n">
        <v>-78</v>
      </c>
      <c r="AA3" s="0" t="s">
        <v>163</v>
      </c>
      <c r="AB3" s="11" t="n">
        <v>44116</v>
      </c>
      <c r="AC3" s="6" t="n">
        <v>-16.88</v>
      </c>
      <c r="AD3" s="0" t="s">
        <v>181</v>
      </c>
      <c r="AE3" s="11" t="n">
        <v>44854</v>
      </c>
      <c r="AF3" s="6" t="n">
        <v>-31.3</v>
      </c>
      <c r="AG3" s="0" t="s">
        <v>220</v>
      </c>
      <c r="AH3" s="11" t="n">
        <v>44155</v>
      </c>
      <c r="AI3" s="6" t="n">
        <v>-84</v>
      </c>
      <c r="AJ3" s="0" t="s">
        <v>187</v>
      </c>
      <c r="AK3" s="11" t="n">
        <v>45951</v>
      </c>
      <c r="AL3" s="8" t="s">
        <f>=-Портфель!J15</f>
      </c>
      <c r="AM3" s="0" t="s">
        <v>272</v>
      </c>
      <c r="AN3" s="11" t="n">
        <v>45951</v>
      </c>
      <c r="AO3" s="8" t="s">
        <f>=-Портфель!J16</f>
      </c>
      <c r="AP3" s="0" t="s">
        <v>272</v>
      </c>
      <c r="AQ3" s="11" t="n">
        <v>43888</v>
      </c>
      <c r="AR3" s="6" t="n">
        <v>3478.4</v>
      </c>
      <c r="AS3" s="0" t="s">
        <v>271</v>
      </c>
      <c r="AT3" s="11" t="n">
        <v>43690</v>
      </c>
      <c r="AU3" s="6" t="n">
        <v>4786.77</v>
      </c>
      <c r="AV3" s="0" t="s">
        <v>271</v>
      </c>
      <c r="AW3" s="11" t="n">
        <v>43749</v>
      </c>
      <c r="AX3" s="6" t="n">
        <v>8257.46</v>
      </c>
      <c r="AY3" s="0" t="s">
        <v>271</v>
      </c>
      <c r="AZ3" s="11" t="n">
        <v>45951</v>
      </c>
      <c r="BA3" s="8" t="s">
        <f>=-Портфель!J20</f>
      </c>
      <c r="BB3" s="0" t="s">
        <v>272</v>
      </c>
      <c r="BC3" s="11" t="n">
        <v>43718</v>
      </c>
      <c r="BD3" s="6" t="n">
        <v>1270.42</v>
      </c>
      <c r="BE3" s="0" t="s">
        <v>271</v>
      </c>
    </row>
    <row collapsed="false" customFormat="false" customHeight="false" hidden="false" ht="12.1" outlineLevel="0" r="4">
      <c r="A4" s="11" t="n">
        <v>43979</v>
      </c>
      <c r="B4" s="6" t="n">
        <v>-43.2</v>
      </c>
      <c r="C4" s="0" t="s">
        <v>147</v>
      </c>
      <c r="D4" s="11" t="n">
        <v>45951</v>
      </c>
      <c r="E4" s="8" t="s">
        <f>=-Портфель!J3</f>
      </c>
      <c r="F4" s="0" t="s">
        <v>272</v>
      </c>
      <c r="G4" s="11" t="n">
        <v>44327</v>
      </c>
      <c r="H4" s="6" t="n">
        <v>-407</v>
      </c>
      <c r="I4" s="0" t="s">
        <v>196</v>
      </c>
      <c r="J4" s="11" t="n">
        <v>44183</v>
      </c>
      <c r="K4" s="6" t="n">
        <v>-40</v>
      </c>
      <c r="L4" s="0" t="s">
        <v>190</v>
      </c>
      <c r="M4" s="11" t="n">
        <v>44328</v>
      </c>
      <c r="N4" s="6" t="n">
        <v>-325</v>
      </c>
      <c r="O4" s="0" t="s">
        <v>180</v>
      </c>
      <c r="P4" s="11" t="n">
        <v>44035</v>
      </c>
      <c r="Q4" s="6" t="n">
        <v>-76.5</v>
      </c>
      <c r="R4" s="0" t="s">
        <v>167</v>
      </c>
      <c r="S4" s="11" t="n">
        <v>44064</v>
      </c>
      <c r="T4" s="6" t="n">
        <v>-304</v>
      </c>
      <c r="U4" s="0" t="s">
        <v>170</v>
      </c>
      <c r="V4" s="11" t="n">
        <v>44330</v>
      </c>
      <c r="W4" s="6" t="n">
        <v>-82.5</v>
      </c>
      <c r="X4" s="0" t="s">
        <v>197</v>
      </c>
      <c r="Y4" s="11" t="n">
        <v>44103</v>
      </c>
      <c r="Z4" s="6" t="n">
        <v>-65</v>
      </c>
      <c r="AA4" s="0" t="s">
        <v>179</v>
      </c>
      <c r="AB4" s="11" t="n">
        <v>44386</v>
      </c>
      <c r="AC4" s="6" t="n">
        <v>-21.6</v>
      </c>
      <c r="AD4" s="0" t="s">
        <v>200</v>
      </c>
      <c r="AE4" s="11" t="n">
        <v>45951</v>
      </c>
      <c r="AF4" s="8" t="s">
        <f>=-Портфель!J12</f>
      </c>
      <c r="AG4" s="0" t="s">
        <v>272</v>
      </c>
      <c r="AH4" s="11" t="n">
        <v>44540</v>
      </c>
      <c r="AI4" s="6" t="n">
        <v>-65.12</v>
      </c>
      <c r="AJ4" s="0" t="s">
        <v>207</v>
      </c>
      <c r="AK4" s="0"/>
      <c r="AL4" s="10" t="s">
        <f>=XIRR(AL2:AL3,AK2:AK3)</f>
      </c>
      <c r="AM4" s="0"/>
      <c r="AN4" s="0"/>
      <c r="AO4" s="10" t="s">
        <f>=XIRR(AO2:AO3,AN2:AN3)</f>
      </c>
      <c r="AP4" s="0"/>
      <c r="AQ4" s="11" t="n">
        <v>43888</v>
      </c>
      <c r="AR4" s="6" t="n">
        <v>5994.66</v>
      </c>
      <c r="AS4" s="0" t="s">
        <v>271</v>
      </c>
      <c r="AT4" s="11" t="n">
        <v>45951</v>
      </c>
      <c r="AU4" s="8" t="s">
        <f>=-Портфель!J18</f>
      </c>
      <c r="AV4" s="0" t="s">
        <v>272</v>
      </c>
      <c r="AW4" s="11" t="n">
        <v>45951</v>
      </c>
      <c r="AX4" s="8" t="s">
        <f>=-Портфель!J19</f>
      </c>
      <c r="AY4" s="0" t="s">
        <v>272</v>
      </c>
      <c r="AZ4" s="0"/>
      <c r="BA4" s="10" t="s">
        <f>=XIRR(BA2:BA3,AZ2:AZ3)</f>
      </c>
      <c r="BB4" s="0"/>
      <c r="BC4" s="11" t="n">
        <v>43749</v>
      </c>
      <c r="BD4" s="6" t="n">
        <v>1260.89</v>
      </c>
      <c r="BE4" s="0" t="s">
        <v>271</v>
      </c>
    </row>
    <row collapsed="false" customFormat="false" customHeight="false" hidden="false" ht="12.1" outlineLevel="0" r="5">
      <c r="A5" s="11" t="n">
        <v>44064</v>
      </c>
      <c r="B5" s="6" t="n">
        <v>-55.25</v>
      </c>
      <c r="C5" s="0" t="s">
        <v>169</v>
      </c>
      <c r="D5" s="0"/>
      <c r="E5" s="10" t="s">
        <f>=XIRR(E2:E4,D2:D4)</f>
      </c>
      <c r="F5" s="0"/>
      <c r="G5" s="11" t="n">
        <v>45114</v>
      </c>
      <c r="H5" s="6" t="n">
        <v>-814</v>
      </c>
      <c r="I5" s="0" t="s">
        <v>229</v>
      </c>
      <c r="J5" s="11" t="n">
        <v>44382</v>
      </c>
      <c r="K5" s="6" t="n">
        <v>-185</v>
      </c>
      <c r="L5" s="0" t="s">
        <v>199</v>
      </c>
      <c r="M5" s="11" t="n">
        <v>45057</v>
      </c>
      <c r="N5" s="6" t="n">
        <v>-435</v>
      </c>
      <c r="O5" s="0" t="s">
        <v>225</v>
      </c>
      <c r="P5" s="11" t="n">
        <v>44116</v>
      </c>
      <c r="Q5" s="6" t="n">
        <v>-43</v>
      </c>
      <c r="R5" s="0" t="s">
        <v>182</v>
      </c>
      <c r="S5" s="11" t="n">
        <v>44389</v>
      </c>
      <c r="T5" s="6" t="n">
        <v>-304</v>
      </c>
      <c r="U5" s="0" t="s">
        <v>170</v>
      </c>
      <c r="V5" s="11" t="n">
        <v>45093</v>
      </c>
      <c r="W5" s="6" t="n">
        <v>-42.4</v>
      </c>
      <c r="X5" s="0" t="s">
        <v>228</v>
      </c>
      <c r="Y5" s="11" t="n">
        <v>44193</v>
      </c>
      <c r="Z5" s="6" t="n">
        <v>-132.4</v>
      </c>
      <c r="AA5" s="0" t="s">
        <v>191</v>
      </c>
      <c r="AB5" s="11" t="n">
        <v>44481</v>
      </c>
      <c r="AC5" s="6" t="n">
        <v>-29.04</v>
      </c>
      <c r="AD5" s="0" t="s">
        <v>205</v>
      </c>
      <c r="AE5" s="0"/>
      <c r="AF5" s="10" t="s">
        <f>=XIRR(AF2:AF4,AE2:AE4)</f>
      </c>
      <c r="AG5" s="0"/>
      <c r="AH5" s="11" t="n">
        <v>45951</v>
      </c>
      <c r="AI5" s="8" t="s">
        <f>=-Портфель!J13</f>
      </c>
      <c r="AJ5" s="0" t="s">
        <v>272</v>
      </c>
      <c r="AK5" s="0"/>
      <c r="AL5" s="8" t="s">
        <f>=-SUM(AL2:AL3)</f>
      </c>
      <c r="AM5" s="0" t="s">
        <v>273</v>
      </c>
      <c r="AN5" s="0"/>
      <c r="AO5" s="8" t="s">
        <f>=-SUM(AO2:AO3)</f>
      </c>
      <c r="AP5" s="0" t="s">
        <v>273</v>
      </c>
      <c r="AQ5" s="11" t="n">
        <v>45951</v>
      </c>
      <c r="AR5" s="8" t="s">
        <f>=-Портфель!J17</f>
      </c>
      <c r="AS5" s="0" t="s">
        <v>272</v>
      </c>
      <c r="AT5" s="0"/>
      <c r="AU5" s="10" t="s">
        <f>=XIRR(AU2:AU4,AT2:AT4)</f>
      </c>
      <c r="AV5" s="0"/>
      <c r="AW5" s="0"/>
      <c r="AX5" s="10" t="s">
        <f>=XIRR(AX2:AX4,AW2:AW4)</f>
      </c>
      <c r="AY5" s="0"/>
      <c r="AZ5" s="0"/>
      <c r="BA5" s="8" t="s">
        <f>=-SUM(BA2:BA3)</f>
      </c>
      <c r="BB5" s="0" t="s">
        <v>273</v>
      </c>
      <c r="BC5" s="11" t="n">
        <v>45951</v>
      </c>
      <c r="BD5" s="8" t="s">
        <f>=-Портфель!J21</f>
      </c>
      <c r="BE5" s="0" t="s">
        <v>272</v>
      </c>
    </row>
    <row collapsed="false" customFormat="false" customHeight="false" hidden="false" ht="12.1" outlineLevel="0" r="6">
      <c r="A6" s="11" t="n">
        <v>44160</v>
      </c>
      <c r="B6" s="6" t="n">
        <v>-83.5</v>
      </c>
      <c r="C6" s="0" t="s">
        <v>188</v>
      </c>
      <c r="D6" s="0"/>
      <c r="E6" s="8" t="s">
        <f>=-SUM(E2:E4)</f>
      </c>
      <c r="F6" s="0" t="s">
        <v>273</v>
      </c>
      <c r="G6" s="11" t="n">
        <v>45414</v>
      </c>
      <c r="H6" s="6" t="n">
        <v>-1044</v>
      </c>
      <c r="I6" s="0" t="s">
        <v>242</v>
      </c>
      <c r="J6" s="11" t="n">
        <v>44551</v>
      </c>
      <c r="K6" s="6" t="n">
        <v>-296</v>
      </c>
      <c r="L6" s="0" t="s">
        <v>208</v>
      </c>
      <c r="M6" s="11" t="n">
        <v>45484</v>
      </c>
      <c r="N6" s="6" t="n">
        <v>-579</v>
      </c>
      <c r="O6" s="0" t="s">
        <v>248</v>
      </c>
      <c r="P6" s="11" t="n">
        <v>44207</v>
      </c>
      <c r="Q6" s="6" t="n">
        <v>-117</v>
      </c>
      <c r="R6" s="0" t="s">
        <v>192</v>
      </c>
      <c r="S6" s="11" t="n">
        <v>44762</v>
      </c>
      <c r="T6" s="6" t="n">
        <v>-278.2</v>
      </c>
      <c r="U6" s="0" t="s">
        <v>215</v>
      </c>
      <c r="V6" s="11" t="n">
        <v>45457</v>
      </c>
      <c r="W6" s="6" t="n">
        <v>-150.5</v>
      </c>
      <c r="X6" s="0" t="s">
        <v>245</v>
      </c>
      <c r="Y6" s="11" t="n">
        <v>44388</v>
      </c>
      <c r="Z6" s="6" t="n">
        <v>-158.1</v>
      </c>
      <c r="AA6" s="0" t="s">
        <v>201</v>
      </c>
      <c r="AB6" s="11" t="n">
        <v>44571</v>
      </c>
      <c r="AC6" s="6" t="n">
        <v>-16.96</v>
      </c>
      <c r="AD6" s="0" t="s">
        <v>211</v>
      </c>
      <c r="AE6" s="0"/>
      <c r="AF6" s="8" t="s">
        <f>=-SUM(AF2:AF4)</f>
      </c>
      <c r="AG6" s="0" t="s">
        <v>273</v>
      </c>
      <c r="AH6" s="0"/>
      <c r="AI6" s="10" t="s">
        <f>=XIRR(AI2:AI5,AH2:AH5)</f>
      </c>
      <c r="AJ6" s="0"/>
      <c r="AK6" s="0"/>
      <c r="AL6" s="0"/>
      <c r="AM6" s="0"/>
      <c r="AN6" s="0"/>
      <c r="AO6" s="0"/>
      <c r="AP6" s="0"/>
      <c r="AQ6" s="0"/>
      <c r="AR6" s="10" t="s">
        <f>=XIRR(AR2:AR5,AQ2:AQ5)</f>
      </c>
      <c r="AS6" s="0"/>
      <c r="AT6" s="0"/>
      <c r="AU6" s="8" t="s">
        <f>=-SUM(AU2:AU4)</f>
      </c>
      <c r="AV6" s="0" t="s">
        <v>273</v>
      </c>
      <c r="AW6" s="0"/>
      <c r="AX6" s="8" t="s">
        <f>=-SUM(AX2:AX4)</f>
      </c>
      <c r="AY6" s="0" t="s">
        <v>273</v>
      </c>
      <c r="AZ6" s="0"/>
      <c r="BA6" s="0"/>
      <c r="BB6" s="0"/>
      <c r="BC6" s="0"/>
      <c r="BD6" s="10" t="s">
        <f>=XIRR(BD2:BD5,BC2:BC5)</f>
      </c>
      <c r="BE6" s="0"/>
    </row>
    <row collapsed="false" customFormat="false" customHeight="false" hidden="false" ht="12.1" outlineLevel="0" r="7">
      <c r="A7" s="11" t="n">
        <v>44281</v>
      </c>
      <c r="B7" s="6" t="n">
        <v>-80.65</v>
      </c>
      <c r="C7" s="0" t="s">
        <v>195</v>
      </c>
      <c r="D7" s="0"/>
      <c r="E7" s="0"/>
      <c r="F7" s="0"/>
      <c r="G7" s="11" t="n">
        <v>45776</v>
      </c>
      <c r="H7" s="6" t="n">
        <v>-814</v>
      </c>
      <c r="I7" s="0" t="s">
        <v>229</v>
      </c>
      <c r="J7" s="11" t="n">
        <v>44916</v>
      </c>
      <c r="K7" s="6" t="n">
        <v>-223</v>
      </c>
      <c r="L7" s="0" t="s">
        <v>222</v>
      </c>
      <c r="M7" s="11" t="n">
        <v>45856</v>
      </c>
      <c r="N7" s="6" t="n">
        <v>-605.8</v>
      </c>
      <c r="O7" s="0" t="s">
        <v>263</v>
      </c>
      <c r="P7" s="11" t="n">
        <v>44356</v>
      </c>
      <c r="Q7" s="6" t="n">
        <v>-124</v>
      </c>
      <c r="R7" s="0" t="s">
        <v>198</v>
      </c>
      <c r="S7" s="11" t="n">
        <v>45261</v>
      </c>
      <c r="T7" s="6" t="n">
        <v>-331.26</v>
      </c>
      <c r="U7" s="0" t="s">
        <v>236</v>
      </c>
      <c r="V7" s="11" t="n">
        <v>45848</v>
      </c>
      <c r="W7" s="6" t="n">
        <v>-227.1</v>
      </c>
      <c r="X7" s="0" t="s">
        <v>261</v>
      </c>
      <c r="Y7" s="11" t="n">
        <v>44556</v>
      </c>
      <c r="Z7" s="6" t="n">
        <v>-136</v>
      </c>
      <c r="AA7" s="0" t="s">
        <v>209</v>
      </c>
      <c r="AB7" s="11" t="n">
        <v>44750</v>
      </c>
      <c r="AC7" s="6" t="n">
        <v>-28.28</v>
      </c>
      <c r="AD7" s="0" t="s">
        <v>214</v>
      </c>
      <c r="AE7" s="0"/>
      <c r="AF7" s="0"/>
      <c r="AG7" s="0"/>
      <c r="AH7" s="0"/>
      <c r="AI7" s="8" t="s">
        <f>=-SUM(AI2:AI5)</f>
      </c>
      <c r="AJ7" s="0" t="s">
        <v>273</v>
      </c>
      <c r="AK7" s="0"/>
      <c r="AL7" s="0"/>
      <c r="AM7" s="0"/>
      <c r="AN7" s="0"/>
      <c r="AO7" s="0"/>
      <c r="AP7" s="0"/>
      <c r="AQ7" s="0"/>
      <c r="AR7" s="8" t="s">
        <f>=-SUM(AR2:AR5)</f>
      </c>
      <c r="AS7" s="0" t="s">
        <v>273</v>
      </c>
      <c r="AT7" s="0"/>
      <c r="AU7" s="0"/>
      <c r="AV7" s="0"/>
      <c r="AW7" s="0"/>
      <c r="AX7" s="0"/>
      <c r="AY7" s="0"/>
      <c r="AZ7" s="0"/>
      <c r="BA7" s="0"/>
      <c r="BB7" s="0"/>
      <c r="BC7" s="0"/>
      <c r="BD7" s="8" t="s">
        <f>=-SUM(BD2:BD5)</f>
      </c>
      <c r="BE7" s="0" t="s">
        <v>273</v>
      </c>
    </row>
    <row collapsed="false" customFormat="false" customHeight="false" hidden="false" ht="12.1" outlineLevel="0" r="8">
      <c r="A8" s="11" t="n">
        <v>45621</v>
      </c>
      <c r="B8" s="6" t="n">
        <v>-402.5</v>
      </c>
      <c r="C8" s="0" t="s">
        <v>253</v>
      </c>
      <c r="D8" s="0"/>
      <c r="E8" s="0"/>
      <c r="F8" s="0"/>
      <c r="G8" s="11" t="n">
        <v>45951</v>
      </c>
      <c r="H8" s="8" t="s">
        <f>=-Портфель!J4</f>
      </c>
      <c r="I8" s="0" t="s">
        <v>272</v>
      </c>
      <c r="J8" s="11" t="n">
        <v>44916</v>
      </c>
      <c r="K8" s="6" t="n">
        <v>-467</v>
      </c>
      <c r="L8" s="0" t="s">
        <v>223</v>
      </c>
      <c r="M8" s="11" t="n">
        <v>45951</v>
      </c>
      <c r="N8" s="8" t="s">
        <f>=-Портфель!J6</f>
      </c>
      <c r="O8" s="0" t="s">
        <v>272</v>
      </c>
      <c r="P8" s="11" t="n">
        <v>44474</v>
      </c>
      <c r="Q8" s="6" t="n">
        <v>-196</v>
      </c>
      <c r="R8" s="0" t="s">
        <v>204</v>
      </c>
      <c r="S8" s="11" t="n">
        <v>45562</v>
      </c>
      <c r="T8" s="6" t="n">
        <v>-369.2</v>
      </c>
      <c r="U8" s="0" t="s">
        <v>251</v>
      </c>
      <c r="V8" s="11" t="n">
        <v>45951</v>
      </c>
      <c r="W8" s="8" t="s">
        <f>=-Портфель!J9</f>
      </c>
      <c r="X8" s="0" t="s">
        <v>272</v>
      </c>
      <c r="Y8" s="11" t="n">
        <v>45951</v>
      </c>
      <c r="Z8" s="8" t="s">
        <f>=-Портфель!J10</f>
      </c>
      <c r="AA8" s="0" t="s">
        <v>272</v>
      </c>
      <c r="AB8" s="11" t="n">
        <v>44845</v>
      </c>
      <c r="AC8" s="6" t="n">
        <v>-56.42</v>
      </c>
      <c r="AD8" s="0" t="s">
        <v>218</v>
      </c>
    </row>
    <row collapsed="false" customFormat="false" customHeight="false" hidden="false" ht="12.1" outlineLevel="0" r="9">
      <c r="A9" s="11" t="n">
        <v>45793</v>
      </c>
      <c r="B9" s="6" t="n">
        <v>-139</v>
      </c>
      <c r="C9" s="0" t="s">
        <v>257</v>
      </c>
      <c r="D9" s="0"/>
      <c r="E9" s="0"/>
      <c r="F9" s="0"/>
      <c r="G9" s="0"/>
      <c r="H9" s="10" t="s">
        <f>=XIRR(H2:H8,G2:G8)</f>
      </c>
      <c r="I9" s="0"/>
      <c r="J9" s="11" t="n">
        <v>45082</v>
      </c>
      <c r="K9" s="6" t="n">
        <v>-381</v>
      </c>
      <c r="L9" s="0" t="s">
        <v>227</v>
      </c>
      <c r="M9" s="0"/>
      <c r="N9" s="10" t="s">
        <f>=XIRR(N2:N8,M2:M8)</f>
      </c>
      <c r="O9" s="0"/>
      <c r="P9" s="11" t="n">
        <v>44566</v>
      </c>
      <c r="Q9" s="6" t="n">
        <v>-102.5</v>
      </c>
      <c r="R9" s="0" t="s">
        <v>210</v>
      </c>
      <c r="S9" s="11" t="n">
        <v>45882</v>
      </c>
      <c r="T9" s="6" t="n">
        <v>-164.7</v>
      </c>
      <c r="U9" s="0" t="s">
        <v>264</v>
      </c>
      <c r="V9" s="0"/>
      <c r="W9" s="10" t="s">
        <f>=XIRR(W2:W8,V2:V8)</f>
      </c>
      <c r="X9" s="0"/>
      <c r="Y9" s="0"/>
      <c r="Z9" s="10" t="s">
        <f>=XIRR(Z2:Z8,Y2:Y8)</f>
      </c>
      <c r="AA9" s="0"/>
      <c r="AB9" s="11" t="n">
        <v>44936</v>
      </c>
      <c r="AC9" s="6" t="n">
        <v>-11.72</v>
      </c>
      <c r="AD9" s="0" t="s">
        <v>224</v>
      </c>
    </row>
    <row collapsed="false" customFormat="false" customHeight="false" hidden="false" ht="12.1" outlineLevel="0" r="10">
      <c r="A10" s="11" t="n">
        <v>45855</v>
      </c>
      <c r="B10" s="6" t="n">
        <v>-144</v>
      </c>
      <c r="C10" s="0" t="s">
        <v>262</v>
      </c>
      <c r="D10" s="0"/>
      <c r="E10" s="0"/>
      <c r="F10" s="0"/>
      <c r="G10" s="0"/>
      <c r="H10" s="8" t="s">
        <f>=-SUM(H2:H8)</f>
      </c>
      <c r="I10" s="0" t="s">
        <v>273</v>
      </c>
      <c r="J10" s="11" t="n">
        <v>45277</v>
      </c>
      <c r="K10" s="6" t="n">
        <v>-389</v>
      </c>
      <c r="L10" s="0" t="s">
        <v>238</v>
      </c>
      <c r="M10" s="0"/>
      <c r="N10" s="8" t="s">
        <f>=-SUM(N2:N8)</f>
      </c>
      <c r="O10" s="0" t="s">
        <v>273</v>
      </c>
      <c r="P10" s="11" t="n">
        <v>44733</v>
      </c>
      <c r="Q10" s="6" t="n">
        <v>-78</v>
      </c>
      <c r="R10" s="0" t="s">
        <v>213</v>
      </c>
      <c r="S10" s="11" t="n">
        <v>45951</v>
      </c>
      <c r="T10" s="8" t="s">
        <f>=-Портфель!J8</f>
      </c>
      <c r="U10" s="0" t="s">
        <v>272</v>
      </c>
      <c r="V10" s="0"/>
      <c r="W10" s="8" t="s">
        <f>=-SUM(W2:W8)</f>
      </c>
      <c r="X10" s="0" t="s">
        <v>273</v>
      </c>
      <c r="Y10" s="0"/>
      <c r="Z10" s="8" t="s">
        <f>=-SUM(Z2:Z8)</f>
      </c>
      <c r="AA10" s="0" t="s">
        <v>273</v>
      </c>
      <c r="AB10" s="11" t="n">
        <v>45118</v>
      </c>
      <c r="AC10" s="6" t="n">
        <v>-48.42</v>
      </c>
      <c r="AD10" s="0" t="s">
        <v>231</v>
      </c>
    </row>
    <row collapsed="false" customFormat="false" customHeight="false" hidden="false" ht="12.1" outlineLevel="0" r="11">
      <c r="A11" s="11" t="n">
        <v>45936</v>
      </c>
      <c r="B11" s="6" t="n">
        <v>-152</v>
      </c>
      <c r="C11" s="0" t="s">
        <v>265</v>
      </c>
      <c r="D11" s="0"/>
      <c r="E11" s="0"/>
      <c r="F11" s="0"/>
      <c r="G11" s="0"/>
      <c r="H11" s="0"/>
      <c r="I11" s="0"/>
      <c r="J11" s="11" t="n">
        <v>45419</v>
      </c>
      <c r="K11" s="6" t="n">
        <v>-433</v>
      </c>
      <c r="L11" s="0" t="s">
        <v>243</v>
      </c>
      <c r="M11" s="0"/>
      <c r="N11" s="0"/>
      <c r="O11" s="0"/>
      <c r="P11" s="11" t="n">
        <v>44851</v>
      </c>
      <c r="Q11" s="6" t="n">
        <v>-231</v>
      </c>
      <c r="R11" s="0" t="s">
        <v>219</v>
      </c>
      <c r="S11" s="0"/>
      <c r="T11" s="10" t="s">
        <f>=XIRR(T2:T10,S2:S10)</f>
      </c>
      <c r="U11" s="0"/>
      <c r="V11" s="0"/>
      <c r="W11" s="0"/>
      <c r="X11" s="0"/>
      <c r="Y11" s="0"/>
      <c r="Z11" s="0"/>
      <c r="AA11" s="0"/>
      <c r="AB11" s="11" t="n">
        <v>45210</v>
      </c>
      <c r="AC11" s="6" t="n">
        <v>-48.08</v>
      </c>
      <c r="AD11" s="0" t="s">
        <v>235</v>
      </c>
    </row>
    <row collapsed="false" customFormat="false" customHeight="false" hidden="false" ht="12.1" outlineLevel="0" r="12">
      <c r="A12" s="11" t="n">
        <v>45951</v>
      </c>
      <c r="B12" s="8" t="s">
        <f>=-Портфель!J2</f>
      </c>
      <c r="C12" s="0" t="s">
        <v>272</v>
      </c>
      <c r="D12" s="0"/>
      <c r="E12" s="0"/>
      <c r="F12" s="0"/>
      <c r="G12" s="0"/>
      <c r="H12" s="0"/>
      <c r="I12" s="0"/>
      <c r="J12" s="11" t="n">
        <v>45643</v>
      </c>
      <c r="K12" s="6" t="n">
        <v>-447</v>
      </c>
      <c r="L12" s="0" t="s">
        <v>254</v>
      </c>
      <c r="M12" s="0"/>
      <c r="N12" s="0"/>
      <c r="O12" s="0"/>
      <c r="P12" s="11" t="n">
        <v>45117</v>
      </c>
      <c r="Q12" s="6" t="n">
        <v>-118.1</v>
      </c>
      <c r="R12" s="0" t="s">
        <v>230</v>
      </c>
      <c r="S12" s="0"/>
      <c r="T12" s="8" t="s">
        <f>=-SUM(T2:T10)</f>
      </c>
      <c r="U12" s="0" t="s">
        <v>273</v>
      </c>
      <c r="V12" s="0"/>
      <c r="W12" s="0"/>
      <c r="X12" s="0"/>
      <c r="Y12" s="0"/>
      <c r="Z12" s="0"/>
      <c r="AA12" s="0"/>
      <c r="AB12" s="11" t="n">
        <v>45300</v>
      </c>
      <c r="AC12" s="6" t="n">
        <v>-61.34</v>
      </c>
      <c r="AD12" s="0" t="s">
        <v>240</v>
      </c>
    </row>
    <row collapsed="false" customFormat="false" customHeight="false" hidden="false" ht="12.1" outlineLevel="0" r="13">
      <c r="A13" s="0"/>
      <c r="B13" s="10" t="s">
        <f>=XIRR(B2:B12,A2:A12)</f>
      </c>
      <c r="C13" s="0"/>
      <c r="D13" s="0"/>
      <c r="E13" s="0"/>
      <c r="F13" s="0"/>
      <c r="G13" s="0"/>
      <c r="H13" s="0"/>
      <c r="I13" s="0"/>
      <c r="J13" s="11" t="n">
        <v>45811</v>
      </c>
      <c r="K13" s="6" t="n">
        <v>-471</v>
      </c>
      <c r="L13" s="0" t="s">
        <v>259</v>
      </c>
      <c r="M13" s="0"/>
      <c r="N13" s="0"/>
      <c r="O13" s="0"/>
      <c r="P13" s="11" t="n">
        <v>45194</v>
      </c>
      <c r="Q13" s="6" t="n">
        <v>-183</v>
      </c>
      <c r="R13" s="0" t="s">
        <v>234</v>
      </c>
      <c r="S13" s="0"/>
      <c r="T13" s="0"/>
      <c r="U13" s="0"/>
      <c r="V13" s="0"/>
      <c r="W13" s="0"/>
      <c r="X13" s="0"/>
      <c r="Y13" s="0"/>
      <c r="Z13" s="0"/>
      <c r="AA13" s="0"/>
      <c r="AB13" s="11" t="n">
        <v>45482</v>
      </c>
      <c r="AC13" s="6" t="n">
        <v>-43.34</v>
      </c>
      <c r="AD13" s="0" t="s">
        <v>247</v>
      </c>
    </row>
    <row collapsed="false" customFormat="false" customHeight="false" hidden="false" ht="12.1" outlineLevel="0" r="14">
      <c r="A14" s="0"/>
      <c r="B14" s="8" t="s">
        <f>=-SUM(B2:B12)</f>
      </c>
      <c r="C14" s="0" t="s">
        <v>273</v>
      </c>
      <c r="D14" s="0"/>
      <c r="E14" s="0"/>
      <c r="F14" s="0"/>
      <c r="G14" s="0"/>
      <c r="H14" s="0"/>
      <c r="I14" s="0"/>
      <c r="J14" s="11" t="n">
        <v>45951</v>
      </c>
      <c r="K14" s="8" t="s">
        <f>=-Портфель!J5</f>
      </c>
      <c r="L14" s="0" t="s">
        <v>272</v>
      </c>
      <c r="M14" s="0"/>
      <c r="N14" s="0"/>
      <c r="O14" s="0"/>
      <c r="P14" s="11" t="n">
        <v>45285</v>
      </c>
      <c r="Q14" s="6" t="n">
        <v>-87</v>
      </c>
      <c r="R14" s="0" t="s">
        <v>239</v>
      </c>
      <c r="S14" s="0"/>
      <c r="T14" s="0"/>
      <c r="U14" s="0"/>
      <c r="V14" s="0"/>
      <c r="W14" s="0"/>
      <c r="X14" s="0"/>
      <c r="Y14" s="0"/>
      <c r="Z14" s="0"/>
      <c r="AA14" s="0"/>
      <c r="AB14" s="11" t="n">
        <v>45573</v>
      </c>
      <c r="AC14" s="6" t="n">
        <v>-66.4</v>
      </c>
      <c r="AD14" s="0" t="s">
        <v>252</v>
      </c>
    </row>
    <row collapsed="false" customFormat="false" customHeight="false" hidden="false" ht="12.1" outlineLevel="0" r="15">
      <c r="A15" s="0"/>
      <c r="B15" s="0"/>
      <c r="C15" s="0"/>
      <c r="D15" s="0"/>
      <c r="E15" s="0"/>
      <c r="F15" s="0"/>
      <c r="G15" s="0"/>
      <c r="H15" s="0"/>
      <c r="I15" s="0"/>
      <c r="J15" s="0"/>
      <c r="K15" s="10" t="s">
        <f>=XIRR(K2:K14,J2:J14)</f>
      </c>
      <c r="L15" s="0"/>
      <c r="M15" s="0"/>
      <c r="N15" s="0"/>
      <c r="O15" s="0"/>
      <c r="P15" s="11" t="n">
        <v>45467</v>
      </c>
      <c r="Q15" s="6" t="n">
        <v>-96</v>
      </c>
      <c r="R15" s="0" t="s">
        <v>246</v>
      </c>
      <c r="S15" s="0"/>
      <c r="T15" s="0"/>
      <c r="U15" s="0"/>
      <c r="V15" s="0"/>
      <c r="W15" s="0"/>
      <c r="X15" s="0"/>
      <c r="Y15" s="0"/>
      <c r="Z15" s="0"/>
      <c r="AA15" s="0"/>
      <c r="AB15" s="11" t="n">
        <v>45665</v>
      </c>
      <c r="AC15" s="6" t="n">
        <v>-29.78</v>
      </c>
      <c r="AD15" s="0" t="s">
        <v>256</v>
      </c>
    </row>
    <row collapsed="false" customFormat="false" customHeight="false" hidden="false" ht="12.1" outlineLevel="0" r="16">
      <c r="A16" s="0"/>
      <c r="B16" s="0"/>
      <c r="C16" s="0"/>
      <c r="D16" s="0"/>
      <c r="E16" s="0"/>
      <c r="F16" s="0"/>
      <c r="G16" s="0"/>
      <c r="H16" s="0"/>
      <c r="I16" s="0"/>
      <c r="J16" s="0"/>
      <c r="K16" s="8" t="s">
        <f>=-SUM(K2:K14)</f>
      </c>
      <c r="L16" s="0" t="s">
        <v>273</v>
      </c>
      <c r="M16" s="0"/>
      <c r="N16" s="0"/>
      <c r="O16" s="0"/>
      <c r="P16" s="11" t="n">
        <v>45551</v>
      </c>
      <c r="Q16" s="6" t="n">
        <v>-217</v>
      </c>
      <c r="R16" s="0" t="s">
        <v>249</v>
      </c>
      <c r="S16" s="0"/>
      <c r="T16" s="0"/>
      <c r="U16" s="0"/>
      <c r="V16" s="0"/>
      <c r="W16" s="0"/>
      <c r="X16" s="0"/>
      <c r="Y16" s="0"/>
      <c r="Z16" s="0"/>
      <c r="AA16" s="0"/>
      <c r="AB16" s="11" t="n">
        <v>45810</v>
      </c>
      <c r="AC16" s="6" t="n">
        <v>-75.22</v>
      </c>
      <c r="AD16" s="0" t="s">
        <v>258</v>
      </c>
    </row>
    <row collapsed="false" customFormat="false" customHeight="false" hidden="false" ht="12.1" outlineLevel="0" r="17">
      <c r="A17" s="0"/>
      <c r="B17" s="0"/>
      <c r="C17" s="0"/>
      <c r="D17" s="0"/>
      <c r="E17" s="0"/>
      <c r="F17" s="0"/>
      <c r="G17" s="0"/>
      <c r="H17" s="0"/>
      <c r="I17" s="0"/>
      <c r="J17" s="0"/>
      <c r="K17" s="0"/>
      <c r="L17" s="0"/>
      <c r="M17" s="0"/>
      <c r="N17" s="0"/>
      <c r="O17" s="0"/>
      <c r="P17" s="11" t="n">
        <v>45643</v>
      </c>
      <c r="Q17" s="6" t="n">
        <v>-117</v>
      </c>
      <c r="R17" s="0" t="s">
        <v>255</v>
      </c>
      <c r="S17" s="0"/>
      <c r="T17" s="0"/>
      <c r="U17" s="0"/>
      <c r="V17" s="0"/>
      <c r="W17" s="0"/>
      <c r="X17" s="0"/>
      <c r="Y17" s="0"/>
      <c r="Z17" s="0"/>
      <c r="AA17" s="0"/>
      <c r="AB17" s="11" t="n">
        <v>45951</v>
      </c>
      <c r="AC17" s="8" t="s">
        <f>=-Портфель!J11</f>
      </c>
      <c r="AD17" s="0" t="s">
        <v>272</v>
      </c>
    </row>
    <row collapsed="false" customFormat="false" customHeight="false" hidden="false" ht="12.1" outlineLevel="0" r="18">
      <c r="A18" s="0"/>
      <c r="B18" s="0"/>
      <c r="C18" s="0"/>
      <c r="D18" s="0"/>
      <c r="E18" s="0"/>
      <c r="F18" s="0"/>
      <c r="G18" s="0"/>
      <c r="H18" s="0"/>
      <c r="I18" s="0"/>
      <c r="J18" s="0"/>
      <c r="K18" s="0"/>
      <c r="L18" s="0"/>
      <c r="M18" s="0"/>
      <c r="N18" s="0"/>
      <c r="O18" s="0"/>
      <c r="P18" s="11" t="n">
        <v>45824</v>
      </c>
      <c r="Q18" s="6" t="n">
        <v>-104</v>
      </c>
      <c r="R18" s="0" t="s">
        <v>260</v>
      </c>
      <c r="S18" s="0"/>
      <c r="T18" s="0"/>
      <c r="U18" s="0"/>
      <c r="V18" s="0"/>
      <c r="W18" s="0"/>
      <c r="X18" s="0"/>
      <c r="Y18" s="0"/>
      <c r="Z18" s="0"/>
      <c r="AA18" s="0"/>
      <c r="AB18" s="0"/>
      <c r="AC18" s="10" t="s">
        <f>=XIRR(AC2:AC17,AB2:AB17)</f>
      </c>
      <c r="AD18" s="0"/>
    </row>
    <row collapsed="false" customFormat="false" customHeight="false" hidden="false" ht="12.1" outlineLevel="0" r="19">
      <c r="A19" s="0"/>
      <c r="B19" s="0"/>
      <c r="C19" s="0"/>
      <c r="D19" s="0"/>
      <c r="E19" s="0"/>
      <c r="F19" s="0"/>
      <c r="G19" s="0"/>
      <c r="H19" s="0"/>
      <c r="I19" s="0"/>
      <c r="J19" s="0"/>
      <c r="K19" s="0"/>
      <c r="L19" s="0"/>
      <c r="M19" s="0"/>
      <c r="N19" s="0"/>
      <c r="O19" s="0"/>
      <c r="P19" s="11" t="n">
        <v>45929</v>
      </c>
      <c r="Q19" s="6" t="n">
        <v>-217</v>
      </c>
      <c r="R19" s="0" t="s">
        <v>249</v>
      </c>
      <c r="S19" s="0"/>
      <c r="T19" s="0"/>
      <c r="U19" s="0"/>
      <c r="V19" s="0"/>
      <c r="W19" s="0"/>
      <c r="X19" s="0"/>
      <c r="Y19" s="0"/>
      <c r="Z19" s="0"/>
      <c r="AA19" s="0"/>
      <c r="AB19" s="0"/>
      <c r="AC19" s="8" t="s">
        <f>=-SUM(AC2:AC17)</f>
      </c>
      <c r="AD19" s="0" t="s">
        <v>273</v>
      </c>
    </row>
    <row collapsed="false" customFormat="false" customHeight="false" hidden="false" ht="12.1" outlineLevel="0" r="20">
      <c r="A20" s="0"/>
      <c r="B20" s="0"/>
      <c r="C20" s="0"/>
      <c r="D20" s="0"/>
      <c r="E20" s="0"/>
      <c r="F20" s="0"/>
      <c r="G20" s="0"/>
      <c r="H20" s="0"/>
      <c r="I20" s="0"/>
      <c r="J20" s="0"/>
      <c r="K20" s="0"/>
      <c r="L20" s="0"/>
      <c r="M20" s="0"/>
      <c r="N20" s="0"/>
      <c r="O20" s="0"/>
      <c r="P20" s="11" t="n">
        <v>45951</v>
      </c>
      <c r="Q20" s="8" t="s">
        <f>=-Портфель!J7</f>
      </c>
      <c r="R20" s="0" t="s">
        <v>272</v>
      </c>
    </row>
    <row collapsed="false" customFormat="false" customHeight="false" hidden="false" ht="12.1" outlineLevel="0" r="21">
      <c r="A21" s="0"/>
      <c r="B21" s="0"/>
      <c r="C21" s="0"/>
      <c r="D21" s="0"/>
      <c r="E21" s="0"/>
      <c r="F21" s="0"/>
      <c r="G21" s="0"/>
      <c r="H21" s="0"/>
      <c r="I21" s="0"/>
      <c r="J21" s="0"/>
      <c r="K21" s="0"/>
      <c r="L21" s="0"/>
      <c r="M21" s="0"/>
      <c r="N21" s="0"/>
      <c r="O21" s="0"/>
      <c r="P21" s="0"/>
      <c r="Q21" s="10" t="s">
        <f>=XIRR(Q2:Q20,P2:P20)</f>
      </c>
      <c r="R21" s="0"/>
    </row>
    <row collapsed="false" customFormat="false" customHeight="false" hidden="false" ht="12.1" outlineLevel="0" r="22">
      <c r="A22" s="0"/>
      <c r="B22" s="0"/>
      <c r="C22" s="0"/>
      <c r="D22" s="0"/>
      <c r="E22" s="0"/>
      <c r="F22" s="0"/>
      <c r="G22" s="0"/>
      <c r="H22" s="0"/>
      <c r="I22" s="0"/>
      <c r="J22" s="0"/>
      <c r="K22" s="0"/>
      <c r="L22" s="0"/>
      <c r="M22" s="0"/>
      <c r="N22" s="0"/>
      <c r="O22" s="0"/>
      <c r="P22" s="0"/>
      <c r="Q22" s="8" t="s">
        <f>=-SUM(Q2:Q20)</f>
      </c>
      <c r="R22" s="0" t="s">
        <v>273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K29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274</v>
      </c>
      <c r="C1" s="0"/>
      <c r="D1" s="0"/>
      <c r="E1" s="4" t="s">
        <v>275</v>
      </c>
      <c r="F1" s="0"/>
      <c r="G1" s="0"/>
      <c r="H1" s="4" t="s">
        <v>276</v>
      </c>
      <c r="I1" s="0"/>
      <c r="J1" s="0"/>
      <c r="K1" s="4" t="s">
        <v>277</v>
      </c>
      <c r="L1" s="0"/>
      <c r="M1" s="0"/>
      <c r="N1" s="4" t="s">
        <v>278</v>
      </c>
      <c r="O1" s="0"/>
      <c r="P1" s="0"/>
      <c r="Q1" s="4" t="s">
        <v>279</v>
      </c>
      <c r="R1" s="0"/>
      <c r="S1" s="0"/>
      <c r="T1" s="4" t="s">
        <v>280</v>
      </c>
      <c r="U1" s="0"/>
      <c r="V1" s="0"/>
      <c r="W1" s="4" t="s">
        <v>281</v>
      </c>
      <c r="X1" s="0"/>
      <c r="Y1" s="0"/>
      <c r="Z1" s="4" t="s">
        <v>282</v>
      </c>
      <c r="AA1" s="0"/>
      <c r="AB1" s="0"/>
      <c r="AC1" s="4" t="s">
        <v>283</v>
      </c>
      <c r="AD1" s="0"/>
      <c r="AE1" s="0"/>
      <c r="AF1" s="4" t="s">
        <v>284</v>
      </c>
      <c r="AG1" s="0"/>
      <c r="AH1" s="0"/>
      <c r="AI1" s="4" t="s">
        <v>285</v>
      </c>
      <c r="AJ1" s="0"/>
      <c r="AK1" s="0"/>
      <c r="AL1" s="4" t="s">
        <v>286</v>
      </c>
      <c r="AM1" s="0"/>
      <c r="AN1" s="0"/>
      <c r="AO1" s="4" t="s">
        <v>287</v>
      </c>
      <c r="AP1" s="0"/>
      <c r="AQ1" s="0"/>
      <c r="AR1" s="4" t="s">
        <v>288</v>
      </c>
      <c r="AS1" s="0"/>
      <c r="AT1" s="0"/>
      <c r="AU1" s="4" t="s">
        <v>289</v>
      </c>
      <c r="AV1" s="0"/>
      <c r="AW1" s="0"/>
      <c r="AX1" s="4" t="s">
        <v>290</v>
      </c>
      <c r="AY1" s="0"/>
      <c r="AZ1" s="0"/>
      <c r="BA1" s="4" t="s">
        <v>291</v>
      </c>
      <c r="BB1" s="0"/>
      <c r="BC1" s="0"/>
      <c r="BD1" s="4" t="s">
        <v>292</v>
      </c>
      <c r="BE1" s="0"/>
      <c r="BF1" s="0"/>
      <c r="BG1" s="4" t="s">
        <v>293</v>
      </c>
      <c r="BH1" s="0"/>
      <c r="BI1" s="0"/>
      <c r="BJ1" s="4" t="s">
        <v>294</v>
      </c>
      <c r="BK1" s="0"/>
    </row>
    <row collapsed="false" customFormat="false" customHeight="false" hidden="false" ht="12.1" outlineLevel="0" r="2">
      <c r="A2" s="11" t="n">
        <v>43598</v>
      </c>
      <c r="B2" s="6" t="n">
        <v>2267.99</v>
      </c>
      <c r="C2" s="0" t="s">
        <v>271</v>
      </c>
      <c r="D2" s="11" t="n">
        <v>43657</v>
      </c>
      <c r="E2" s="6" t="n">
        <v>6060.57</v>
      </c>
      <c r="F2" s="0" t="s">
        <v>271</v>
      </c>
      <c r="G2" s="11" t="n">
        <v>43690</v>
      </c>
      <c r="H2" s="6" t="n">
        <v>6121.51</v>
      </c>
      <c r="I2" s="0" t="s">
        <v>271</v>
      </c>
      <c r="J2" s="11" t="n">
        <v>43690</v>
      </c>
      <c r="K2" s="6" t="n">
        <v>4850.99</v>
      </c>
      <c r="L2" s="0" t="s">
        <v>271</v>
      </c>
      <c r="M2" s="11" t="n">
        <v>43718</v>
      </c>
      <c r="N2" s="6" t="n">
        <v>11448.73</v>
      </c>
      <c r="O2" s="0" t="s">
        <v>271</v>
      </c>
      <c r="P2" s="11" t="n">
        <v>43742</v>
      </c>
      <c r="Q2" s="6" t="n">
        <v>11140.91</v>
      </c>
      <c r="R2" s="0" t="s">
        <v>271</v>
      </c>
      <c r="S2" s="11" t="n">
        <v>43749</v>
      </c>
      <c r="T2" s="6" t="n">
        <v>5195.19</v>
      </c>
      <c r="U2" s="0" t="s">
        <v>271</v>
      </c>
      <c r="V2" s="11" t="n">
        <v>43749</v>
      </c>
      <c r="W2" s="6" t="n">
        <v>5242.02</v>
      </c>
      <c r="X2" s="0" t="s">
        <v>271</v>
      </c>
      <c r="Y2" s="11" t="n">
        <v>43749</v>
      </c>
      <c r="Z2" s="6" t="n">
        <v>5191.27</v>
      </c>
      <c r="AA2" s="0" t="s">
        <v>271</v>
      </c>
      <c r="AB2" s="11" t="n">
        <v>43754</v>
      </c>
      <c r="AC2" s="6" t="n">
        <v>1070.28</v>
      </c>
      <c r="AD2" s="0" t="s">
        <v>271</v>
      </c>
      <c r="AE2" s="11" t="n">
        <v>43754</v>
      </c>
      <c r="AF2" s="6" t="n">
        <v>5125.25</v>
      </c>
      <c r="AG2" s="0" t="s">
        <v>271</v>
      </c>
      <c r="AH2" s="11" t="n">
        <v>43755</v>
      </c>
      <c r="AI2" s="6" t="n">
        <v>1926.31</v>
      </c>
      <c r="AJ2" s="0" t="s">
        <v>271</v>
      </c>
      <c r="AK2" s="11" t="n">
        <v>43755</v>
      </c>
      <c r="AL2" s="6" t="n">
        <v>5252.7</v>
      </c>
      <c r="AM2" s="0" t="s">
        <v>271</v>
      </c>
      <c r="AN2" s="11" t="n">
        <v>43780</v>
      </c>
      <c r="AO2" s="6" t="n">
        <v>8044.81</v>
      </c>
      <c r="AP2" s="0" t="s">
        <v>271</v>
      </c>
      <c r="AQ2" s="11" t="n">
        <v>43780</v>
      </c>
      <c r="AR2" s="6" t="n">
        <v>1044.28</v>
      </c>
      <c r="AS2" s="0" t="s">
        <v>271</v>
      </c>
      <c r="AT2" s="11" t="n">
        <v>43810</v>
      </c>
      <c r="AU2" s="6" t="n">
        <v>5211.99</v>
      </c>
      <c r="AV2" s="0" t="s">
        <v>271</v>
      </c>
      <c r="AW2" s="11" t="n">
        <v>43823</v>
      </c>
      <c r="AX2" s="6" t="n">
        <v>11526.34</v>
      </c>
      <c r="AY2" s="0" t="s">
        <v>271</v>
      </c>
      <c r="AZ2" s="11" t="n">
        <v>43843</v>
      </c>
      <c r="BA2" s="6" t="n">
        <v>7845.8</v>
      </c>
      <c r="BB2" s="0" t="s">
        <v>271</v>
      </c>
      <c r="BC2" s="11" t="n">
        <v>43917</v>
      </c>
      <c r="BD2" s="6" t="n">
        <v>3881.19</v>
      </c>
      <c r="BE2" s="0" t="s">
        <v>271</v>
      </c>
      <c r="BF2" s="11" t="n">
        <v>43950</v>
      </c>
      <c r="BG2" s="6" t="n">
        <v>4218.86</v>
      </c>
      <c r="BH2" s="0" t="s">
        <v>271</v>
      </c>
      <c r="BI2" s="11" t="n">
        <v>43966</v>
      </c>
      <c r="BJ2" s="6" t="n">
        <v>9248.69</v>
      </c>
      <c r="BK2" s="0" t="s">
        <v>271</v>
      </c>
    </row>
    <row collapsed="false" customFormat="false" customHeight="false" hidden="false" ht="12.1" outlineLevel="0" r="3">
      <c r="A3" s="0"/>
      <c r="B3" s="10" t="s">
        <f>=XIRR(B2:B2,A2:A2)</f>
      </c>
      <c r="C3" s="0"/>
      <c r="D3" s="11" t="n">
        <v>43812</v>
      </c>
      <c r="E3" s="6" t="n">
        <v>-242.34</v>
      </c>
      <c r="F3" s="0" t="s">
        <v>110</v>
      </c>
      <c r="G3" s="11" t="n">
        <v>43752</v>
      </c>
      <c r="H3" s="6" t="n">
        <v>-177.6</v>
      </c>
      <c r="I3" s="0" t="s">
        <v>94</v>
      </c>
      <c r="J3" s="11" t="n">
        <v>43746</v>
      </c>
      <c r="K3" s="6" t="n">
        <v>-129.01</v>
      </c>
      <c r="L3" s="0" t="s">
        <v>89</v>
      </c>
      <c r="M3" s="11" t="n">
        <v>43740</v>
      </c>
      <c r="N3" s="6" t="n">
        <v>-405.07</v>
      </c>
      <c r="O3" s="0" t="s">
        <v>85</v>
      </c>
      <c r="P3" s="11" t="n">
        <v>43753</v>
      </c>
      <c r="Q3" s="6" t="n">
        <v>-331.02</v>
      </c>
      <c r="R3" s="0" t="s">
        <v>96</v>
      </c>
      <c r="S3" s="11" t="n">
        <v>43807</v>
      </c>
      <c r="T3" s="6" t="n">
        <v>-110.95</v>
      </c>
      <c r="U3" s="0" t="s">
        <v>105</v>
      </c>
      <c r="V3" s="11" t="n">
        <v>43760</v>
      </c>
      <c r="W3" s="6" t="n">
        <v>-199.45</v>
      </c>
      <c r="X3" s="0" t="s">
        <v>101</v>
      </c>
      <c r="Y3" s="11" t="n">
        <v>43909</v>
      </c>
      <c r="Z3" s="6" t="n">
        <v>-209.4</v>
      </c>
      <c r="AA3" s="0" t="s">
        <v>126</v>
      </c>
      <c r="AB3" s="11" t="n">
        <v>43760</v>
      </c>
      <c r="AC3" s="6" t="n">
        <v>-45.36</v>
      </c>
      <c r="AD3" s="0" t="s">
        <v>102</v>
      </c>
      <c r="AE3" s="11" t="n">
        <v>43915</v>
      </c>
      <c r="AF3" s="6" t="n">
        <v>-222.55</v>
      </c>
      <c r="AG3" s="0" t="s">
        <v>129</v>
      </c>
      <c r="AH3" s="11" t="n">
        <v>43755</v>
      </c>
      <c r="AI3" s="6" t="n">
        <v>3863.45</v>
      </c>
      <c r="AJ3" s="0" t="s">
        <v>271</v>
      </c>
      <c r="AK3" s="11" t="n">
        <v>43812</v>
      </c>
      <c r="AL3" s="6" t="n">
        <v>-273.4</v>
      </c>
      <c r="AM3" s="0" t="s">
        <v>109</v>
      </c>
      <c r="AN3" s="0"/>
      <c r="AO3" s="10" t="s">
        <f>=XIRR(AO2:AO2,AN2:AN2)</f>
      </c>
      <c r="AP3" s="0"/>
      <c r="AQ3" s="11" t="n">
        <v>43780</v>
      </c>
      <c r="AR3" s="6" t="n">
        <v>5221.9</v>
      </c>
      <c r="AS3" s="0" t="s">
        <v>271</v>
      </c>
      <c r="AT3" s="11" t="n">
        <v>43843</v>
      </c>
      <c r="AU3" s="6" t="n">
        <v>2639.6</v>
      </c>
      <c r="AV3" s="0" t="s">
        <v>271</v>
      </c>
      <c r="AW3" s="11" t="n">
        <v>43896</v>
      </c>
      <c r="AX3" s="6" t="n">
        <v>18005.76</v>
      </c>
      <c r="AY3" s="0" t="s">
        <v>271</v>
      </c>
      <c r="AZ3" s="11" t="n">
        <v>43902</v>
      </c>
      <c r="BA3" s="6" t="n">
        <v>-9869.38</v>
      </c>
      <c r="BB3" s="0" t="s">
        <v>295</v>
      </c>
      <c r="BC3" s="11" t="n">
        <v>43917</v>
      </c>
      <c r="BD3" s="6" t="n">
        <v>1940.79</v>
      </c>
      <c r="BE3" s="0" t="s">
        <v>271</v>
      </c>
      <c r="BF3" s="11" t="n">
        <v>43950</v>
      </c>
      <c r="BG3" s="6" t="n">
        <v>3164.75</v>
      </c>
      <c r="BH3" s="0" t="s">
        <v>271</v>
      </c>
      <c r="BI3" s="11" t="n">
        <v>43997</v>
      </c>
      <c r="BJ3" s="6" t="n">
        <v>-163.98</v>
      </c>
      <c r="BK3" s="0" t="s">
        <v>154</v>
      </c>
    </row>
    <row collapsed="false" customFormat="false" customHeight="false" hidden="false" ht="12.1" outlineLevel="0" r="4">
      <c r="A4" s="0"/>
      <c r="B4" s="8" t="s">
        <f>=-SUM(B2:B2)</f>
      </c>
      <c r="C4" s="0" t="s">
        <v>273</v>
      </c>
      <c r="D4" s="11" t="n">
        <v>43811</v>
      </c>
      <c r="E4" s="6" t="n">
        <v>-6000</v>
      </c>
      <c r="F4" s="0" t="s">
        <v>108</v>
      </c>
      <c r="G4" s="11" t="n">
        <v>43751</v>
      </c>
      <c r="H4" s="6" t="n">
        <v>-6000</v>
      </c>
      <c r="I4" s="0" t="s">
        <v>93</v>
      </c>
      <c r="J4" s="11" t="n">
        <v>43746</v>
      </c>
      <c r="K4" s="6" t="n">
        <v>-4750</v>
      </c>
      <c r="L4" s="0" t="s">
        <v>90</v>
      </c>
      <c r="M4" s="11" t="n">
        <v>43740</v>
      </c>
      <c r="N4" s="6" t="n">
        <v>-11000</v>
      </c>
      <c r="O4" s="0" t="s">
        <v>86</v>
      </c>
      <c r="P4" s="11" t="n">
        <v>43752</v>
      </c>
      <c r="Q4" s="6" t="n">
        <v>-10800</v>
      </c>
      <c r="R4" s="0" t="s">
        <v>95</v>
      </c>
      <c r="S4" s="11" t="n">
        <v>43898</v>
      </c>
      <c r="T4" s="6" t="n">
        <v>-110.95</v>
      </c>
      <c r="U4" s="0" t="s">
        <v>105</v>
      </c>
      <c r="V4" s="11" t="n">
        <v>43896</v>
      </c>
      <c r="W4" s="6" t="n">
        <v>1032.16</v>
      </c>
      <c r="X4" s="0" t="s">
        <v>271</v>
      </c>
      <c r="Y4" s="11" t="n">
        <v>44093</v>
      </c>
      <c r="Z4" s="6" t="n">
        <v>-211.75</v>
      </c>
      <c r="AA4" s="0" t="s">
        <v>178</v>
      </c>
      <c r="AB4" s="11" t="n">
        <v>43942</v>
      </c>
      <c r="AC4" s="6" t="n">
        <v>-45.36</v>
      </c>
      <c r="AD4" s="0" t="s">
        <v>102</v>
      </c>
      <c r="AE4" s="11" t="n">
        <v>43914</v>
      </c>
      <c r="AF4" s="6" t="n">
        <v>-5000</v>
      </c>
      <c r="AG4" s="0" t="s">
        <v>128</v>
      </c>
      <c r="AH4" s="11" t="n">
        <v>43845</v>
      </c>
      <c r="AI4" s="6" t="n">
        <v>-185.04</v>
      </c>
      <c r="AJ4" s="0" t="s">
        <v>115</v>
      </c>
      <c r="AK4" s="11" t="n">
        <v>43811</v>
      </c>
      <c r="AL4" s="6" t="n">
        <v>-5000</v>
      </c>
      <c r="AM4" s="0" t="s">
        <v>107</v>
      </c>
      <c r="AN4" s="0"/>
      <c r="AO4" s="8" t="s">
        <f>=-SUM(AO2:AO2)</f>
      </c>
      <c r="AP4" s="0" t="s">
        <v>273</v>
      </c>
      <c r="AQ4" s="11" t="n">
        <v>43903</v>
      </c>
      <c r="AR4" s="6" t="n">
        <v>-377.42</v>
      </c>
      <c r="AS4" s="0" t="s">
        <v>124</v>
      </c>
      <c r="AT4" s="11" t="n">
        <v>43843</v>
      </c>
      <c r="AU4" s="6" t="n">
        <v>6510.38</v>
      </c>
      <c r="AV4" s="0" t="s">
        <v>271</v>
      </c>
      <c r="AW4" s="11" t="n">
        <v>43951</v>
      </c>
      <c r="AX4" s="6" t="n">
        <v>-1486.8</v>
      </c>
      <c r="AY4" s="0" t="s">
        <v>143</v>
      </c>
      <c r="AZ4" s="0"/>
      <c r="BA4" s="10" t="s">
        <f>=XIRR(BA2:BA3,AZ2:AZ3)</f>
      </c>
      <c r="BB4" s="0"/>
      <c r="BC4" s="11" t="n">
        <v>44089</v>
      </c>
      <c r="BD4" s="6" t="n">
        <v>-0.3</v>
      </c>
      <c r="BE4" s="0" t="s">
        <v>175</v>
      </c>
      <c r="BF4" s="11" t="n">
        <v>44000</v>
      </c>
      <c r="BG4" s="6" t="n">
        <v>-381.95</v>
      </c>
      <c r="BH4" s="0" t="s">
        <v>158</v>
      </c>
      <c r="BI4" s="11" t="n">
        <v>44089</v>
      </c>
      <c r="BJ4" s="6" t="n">
        <v>-198.45</v>
      </c>
      <c r="BK4" s="0" t="s">
        <v>176</v>
      </c>
    </row>
    <row collapsed="false" customFormat="false" customHeight="false" hidden="false" ht="12.1" outlineLevel="0" r="5">
      <c r="A5" s="0"/>
      <c r="B5" s="0"/>
      <c r="C5" s="0"/>
      <c r="D5" s="0"/>
      <c r="E5" s="10" t="s">
        <f>=XIRR(E2:E4,D2:D4)</f>
      </c>
      <c r="F5" s="0"/>
      <c r="G5" s="0"/>
      <c r="H5" s="10" t="s">
        <f>=XIRR(H2:H4,G2:G4)</f>
      </c>
      <c r="I5" s="0"/>
      <c r="J5" s="0"/>
      <c r="K5" s="10" t="s">
        <f>=XIRR(K2:K4,J2:J4)</f>
      </c>
      <c r="L5" s="0"/>
      <c r="M5" s="0"/>
      <c r="N5" s="10" t="s">
        <f>=XIRR(N2:N4,M2:M4)</f>
      </c>
      <c r="O5" s="0"/>
      <c r="P5" s="0"/>
      <c r="Q5" s="10" t="s">
        <f>=XIRR(Q2:Q4,P2:P4)</f>
      </c>
      <c r="R5" s="0"/>
      <c r="S5" s="11" t="n">
        <v>43989</v>
      </c>
      <c r="T5" s="6" t="n">
        <v>-110.95</v>
      </c>
      <c r="U5" s="0" t="s">
        <v>105</v>
      </c>
      <c r="V5" s="11" t="n">
        <v>43942</v>
      </c>
      <c r="W5" s="6" t="n">
        <v>-239.34</v>
      </c>
      <c r="X5" s="0" t="s">
        <v>138</v>
      </c>
      <c r="Y5" s="11" t="n">
        <v>44092</v>
      </c>
      <c r="Z5" s="6" t="n">
        <v>-5000</v>
      </c>
      <c r="AA5" s="0" t="s">
        <v>177</v>
      </c>
      <c r="AB5" s="11" t="n">
        <v>43941</v>
      </c>
      <c r="AC5" s="6" t="n">
        <v>-1000</v>
      </c>
      <c r="AD5" s="0" t="s">
        <v>137</v>
      </c>
      <c r="AE5" s="0"/>
      <c r="AF5" s="10" t="s">
        <f>=XIRR(AF2:AF4,AE2:AE4)</f>
      </c>
      <c r="AG5" s="0"/>
      <c r="AH5" s="11" t="n">
        <v>43903</v>
      </c>
      <c r="AI5" s="6" t="n">
        <v>11716.37</v>
      </c>
      <c r="AJ5" s="0" t="s">
        <v>271</v>
      </c>
      <c r="AK5" s="0"/>
      <c r="AL5" s="10" t="s">
        <f>=XIRR(AL2:AL4,AK2:AK4)</f>
      </c>
      <c r="AM5" s="0"/>
      <c r="AN5" s="0"/>
      <c r="AO5" s="0"/>
      <c r="AP5" s="0"/>
      <c r="AQ5" s="11" t="n">
        <v>44085</v>
      </c>
      <c r="AR5" s="6" t="n">
        <v>-363.42</v>
      </c>
      <c r="AS5" s="0" t="s">
        <v>173</v>
      </c>
      <c r="AT5" s="11" t="n">
        <v>43871</v>
      </c>
      <c r="AU5" s="6" t="n">
        <v>8115.02</v>
      </c>
      <c r="AV5" s="0" t="s">
        <v>271</v>
      </c>
      <c r="AW5" s="11" t="n">
        <v>44133</v>
      </c>
      <c r="AX5" s="6" t="n">
        <v>-1438.8</v>
      </c>
      <c r="AY5" s="0" t="s">
        <v>186</v>
      </c>
      <c r="AZ5" s="0"/>
      <c r="BA5" s="8" t="s">
        <f>=-SUM(BA2:BA3)</f>
      </c>
      <c r="BB5" s="0" t="s">
        <v>273</v>
      </c>
      <c r="BC5" s="11" t="n">
        <v>44088</v>
      </c>
      <c r="BD5" s="6" t="n">
        <v>-6000</v>
      </c>
      <c r="BE5" s="0" t="s">
        <v>174</v>
      </c>
      <c r="BF5" s="11" t="n">
        <v>43999</v>
      </c>
      <c r="BG5" s="6" t="n">
        <v>-3500</v>
      </c>
      <c r="BH5" s="0" t="s">
        <v>157</v>
      </c>
      <c r="BI5" s="11" t="n">
        <v>44181</v>
      </c>
      <c r="BJ5" s="6" t="n">
        <v>-198.45</v>
      </c>
      <c r="BK5" s="0" t="s">
        <v>176</v>
      </c>
    </row>
    <row collapsed="false" customFormat="false" customHeight="false" hidden="false" ht="12.1" outlineLevel="0" r="6">
      <c r="A6" s="0"/>
      <c r="B6" s="0"/>
      <c r="C6" s="0"/>
      <c r="D6" s="0"/>
      <c r="E6" s="8" t="s">
        <f>=-SUM(E2:E4)</f>
      </c>
      <c r="F6" s="0" t="s">
        <v>273</v>
      </c>
      <c r="G6" s="0"/>
      <c r="H6" s="8" t="s">
        <f>=-SUM(H2:H4)</f>
      </c>
      <c r="I6" s="0" t="s">
        <v>273</v>
      </c>
      <c r="J6" s="0"/>
      <c r="K6" s="8" t="s">
        <f>=-SUM(K2:K4)</f>
      </c>
      <c r="L6" s="0" t="s">
        <v>273</v>
      </c>
      <c r="M6" s="0"/>
      <c r="N6" s="8" t="s">
        <f>=-SUM(N2:N4)</f>
      </c>
      <c r="O6" s="0" t="s">
        <v>273</v>
      </c>
      <c r="P6" s="0"/>
      <c r="Q6" s="8" t="s">
        <f>=-SUM(Q2:Q4)</f>
      </c>
      <c r="R6" s="0" t="s">
        <v>273</v>
      </c>
      <c r="S6" s="11" t="n">
        <v>44080</v>
      </c>
      <c r="T6" s="6" t="n">
        <v>-107.85</v>
      </c>
      <c r="U6" s="0" t="s">
        <v>171</v>
      </c>
      <c r="V6" s="11" t="n">
        <v>43941</v>
      </c>
      <c r="W6" s="6" t="n">
        <v>-6000</v>
      </c>
      <c r="X6" s="0" t="s">
        <v>136</v>
      </c>
      <c r="Y6" s="0"/>
      <c r="Z6" s="10" t="s">
        <f>=XIRR(Z2:Z5,Y2:Y5)</f>
      </c>
      <c r="AA6" s="0"/>
      <c r="AB6" s="0"/>
      <c r="AC6" s="10" t="s">
        <f>=XIRR(AC2:AC5,AB2:AB5)</f>
      </c>
      <c r="AD6" s="0"/>
      <c r="AE6" s="0"/>
      <c r="AF6" s="8" t="s">
        <f>=-SUM(AF2:AF4)</f>
      </c>
      <c r="AG6" s="0" t="s">
        <v>273</v>
      </c>
      <c r="AH6" s="11" t="n">
        <v>43936</v>
      </c>
      <c r="AI6" s="6" t="n">
        <v>-565.4</v>
      </c>
      <c r="AJ6" s="0" t="s">
        <v>134</v>
      </c>
      <c r="AK6" s="0"/>
      <c r="AL6" s="8" t="s">
        <f>=-SUM(AL2:AL4)</f>
      </c>
      <c r="AM6" s="0" t="s">
        <v>273</v>
      </c>
      <c r="AN6" s="0"/>
      <c r="AO6" s="0"/>
      <c r="AP6" s="0"/>
      <c r="AQ6" s="11" t="n">
        <v>44084</v>
      </c>
      <c r="AR6" s="6" t="n">
        <v>-6000</v>
      </c>
      <c r="AS6" s="0" t="s">
        <v>172</v>
      </c>
      <c r="AT6" s="11" t="n">
        <v>43871</v>
      </c>
      <c r="AU6" s="6" t="n">
        <v>705.59</v>
      </c>
      <c r="AV6" s="0" t="s">
        <v>271</v>
      </c>
      <c r="AW6" s="11" t="n">
        <v>44132</v>
      </c>
      <c r="AX6" s="6" t="n">
        <v>-28000</v>
      </c>
      <c r="AY6" s="0" t="s">
        <v>185</v>
      </c>
      <c r="AZ6" s="0"/>
      <c r="BA6" s="0"/>
      <c r="BB6" s="0"/>
      <c r="BC6" s="0"/>
      <c r="BD6" s="10" t="s">
        <f>=XIRR(BD2:BD5,BC2:BC5)</f>
      </c>
      <c r="BE6" s="0"/>
      <c r="BF6" s="11" t="n">
        <v>44182</v>
      </c>
      <c r="BG6" s="6" t="n">
        <v>-181.94</v>
      </c>
      <c r="BH6" s="0" t="s">
        <v>189</v>
      </c>
      <c r="BI6" s="11" t="n">
        <v>44273</v>
      </c>
      <c r="BJ6" s="6" t="n">
        <v>-133.09</v>
      </c>
      <c r="BK6" s="0" t="s">
        <v>194</v>
      </c>
    </row>
    <row collapsed="false" customFormat="false" customHeight="false" hidden="false" ht="12.1" outlineLevel="0" r="7">
      <c r="A7" s="0"/>
      <c r="B7" s="0"/>
      <c r="C7" s="0"/>
      <c r="D7" s="0"/>
      <c r="E7" s="0"/>
      <c r="F7" s="0"/>
      <c r="G7" s="0"/>
      <c r="H7" s="0"/>
      <c r="I7" s="0"/>
      <c r="J7" s="0"/>
      <c r="K7" s="0"/>
      <c r="L7" s="0"/>
      <c r="M7" s="0"/>
      <c r="N7" s="0"/>
      <c r="O7" s="0"/>
      <c r="P7" s="0"/>
      <c r="Q7" s="0"/>
      <c r="R7" s="0"/>
      <c r="S7" s="11" t="n">
        <v>44171</v>
      </c>
      <c r="T7" s="6" t="n">
        <v>-107.85</v>
      </c>
      <c r="U7" s="0" t="s">
        <v>171</v>
      </c>
      <c r="V7" s="0"/>
      <c r="W7" s="10" t="s">
        <f>=XIRR(W2:W6,V2:V6)</f>
      </c>
      <c r="X7" s="0"/>
      <c r="Y7" s="0"/>
      <c r="Z7" s="8" t="s">
        <f>=-SUM(Z2:Z5)</f>
      </c>
      <c r="AA7" s="0" t="s">
        <v>273</v>
      </c>
      <c r="AB7" s="0"/>
      <c r="AC7" s="8" t="s">
        <f>=-SUM(AC2:AC5)</f>
      </c>
      <c r="AD7" s="0" t="s">
        <v>273</v>
      </c>
      <c r="AE7" s="0"/>
      <c r="AF7" s="0"/>
      <c r="AG7" s="0"/>
      <c r="AH7" s="11" t="n">
        <v>44027</v>
      </c>
      <c r="AI7" s="6" t="n">
        <v>-565.4</v>
      </c>
      <c r="AJ7" s="0" t="s">
        <v>134</v>
      </c>
      <c r="AK7" s="0"/>
      <c r="AL7" s="0"/>
      <c r="AM7" s="0"/>
      <c r="AN7" s="0"/>
      <c r="AO7" s="0"/>
      <c r="AP7" s="0"/>
      <c r="AQ7" s="0"/>
      <c r="AR7" s="10" t="s">
        <f>=XIRR(AR2:AR6,AQ2:AQ6)</f>
      </c>
      <c r="AS7" s="0"/>
      <c r="AT7" s="11" t="n">
        <v>43871</v>
      </c>
      <c r="AU7" s="6" t="n">
        <v>352.75</v>
      </c>
      <c r="AV7" s="0" t="s">
        <v>271</v>
      </c>
      <c r="AW7" s="0"/>
      <c r="AX7" s="10" t="s">
        <f>=XIRR(AX2:AX6,AW2:AW6)</f>
      </c>
      <c r="AY7" s="0"/>
      <c r="AZ7" s="0"/>
      <c r="BA7" s="0"/>
      <c r="BB7" s="0"/>
      <c r="BC7" s="0"/>
      <c r="BD7" s="8" t="s">
        <f>=-SUM(BD2:BD5)</f>
      </c>
      <c r="BE7" s="0" t="s">
        <v>273</v>
      </c>
      <c r="BF7" s="11" t="n">
        <v>44181</v>
      </c>
      <c r="BG7" s="6" t="n">
        <v>-3500</v>
      </c>
      <c r="BH7" s="0" t="s">
        <v>157</v>
      </c>
      <c r="BI7" s="11" t="n">
        <v>44365</v>
      </c>
      <c r="BJ7" s="6" t="n">
        <v>-133.09</v>
      </c>
      <c r="BK7" s="0" t="s">
        <v>194</v>
      </c>
    </row>
    <row collapsed="false" customFormat="false" customHeight="false" hidden="false" ht="12.1" outlineLevel="0" r="8">
      <c r="A8" s="0"/>
      <c r="B8" s="0"/>
      <c r="C8" s="0"/>
      <c r="D8" s="0"/>
      <c r="E8" s="0"/>
      <c r="F8" s="0"/>
      <c r="G8" s="0"/>
      <c r="H8" s="0"/>
      <c r="I8" s="0"/>
      <c r="J8" s="0"/>
      <c r="K8" s="0"/>
      <c r="L8" s="0"/>
      <c r="M8" s="0"/>
      <c r="N8" s="0"/>
      <c r="O8" s="0"/>
      <c r="P8" s="0"/>
      <c r="Q8" s="0"/>
      <c r="R8" s="0"/>
      <c r="S8" s="11" t="n">
        <v>44262</v>
      </c>
      <c r="T8" s="6" t="n">
        <v>-93.85</v>
      </c>
      <c r="U8" s="0" t="s">
        <v>193</v>
      </c>
      <c r="V8" s="0"/>
      <c r="W8" s="8" t="s">
        <f>=-SUM(W2:W6)</f>
      </c>
      <c r="X8" s="0" t="s">
        <v>273</v>
      </c>
      <c r="Y8" s="0"/>
      <c r="Z8" s="0"/>
      <c r="AA8" s="0"/>
      <c r="AB8" s="0"/>
      <c r="AC8" s="0"/>
      <c r="AD8" s="0"/>
      <c r="AE8" s="0"/>
      <c r="AF8" s="0"/>
      <c r="AG8" s="0"/>
      <c r="AH8" s="11" t="n">
        <v>44118</v>
      </c>
      <c r="AI8" s="6" t="n">
        <v>-565.4</v>
      </c>
      <c r="AJ8" s="0" t="s">
        <v>134</v>
      </c>
      <c r="AK8" s="0"/>
      <c r="AL8" s="0"/>
      <c r="AM8" s="0"/>
      <c r="AN8" s="0"/>
      <c r="AO8" s="0"/>
      <c r="AP8" s="0"/>
      <c r="AQ8" s="0"/>
      <c r="AR8" s="8" t="s">
        <f>=-SUM(AR2:AR6)</f>
      </c>
      <c r="AS8" s="0" t="s">
        <v>273</v>
      </c>
      <c r="AT8" s="11" t="n">
        <v>43901</v>
      </c>
      <c r="AU8" s="6" t="n">
        <v>-720.48</v>
      </c>
      <c r="AV8" s="0" t="s">
        <v>120</v>
      </c>
      <c r="AW8" s="0"/>
      <c r="AX8" s="8" t="s">
        <f>=-SUM(AX2:AX6)</f>
      </c>
      <c r="AY8" s="0" t="s">
        <v>273</v>
      </c>
      <c r="AZ8" s="0"/>
      <c r="BA8" s="0"/>
      <c r="BB8" s="0"/>
      <c r="BC8" s="0"/>
      <c r="BD8" s="0"/>
      <c r="BE8" s="0"/>
      <c r="BF8" s="0"/>
      <c r="BG8" s="10" t="s">
        <f>=XIRR(BG2:BG7,BF2:BF7)</f>
      </c>
      <c r="BH8" s="0"/>
      <c r="BI8" s="11" t="n">
        <v>44457</v>
      </c>
      <c r="BJ8" s="6" t="n">
        <v>-133.09</v>
      </c>
      <c r="BK8" s="0" t="s">
        <v>194</v>
      </c>
    </row>
    <row collapsed="false" customFormat="false" customHeight="false" hidden="false" ht="12.1" outlineLevel="0" r="9">
      <c r="A9" s="0"/>
      <c r="B9" s="0"/>
      <c r="C9" s="0"/>
      <c r="D9" s="0"/>
      <c r="E9" s="0"/>
      <c r="F9" s="0"/>
      <c r="G9" s="0"/>
      <c r="H9" s="0"/>
      <c r="I9" s="0"/>
      <c r="J9" s="0"/>
      <c r="K9" s="0"/>
      <c r="L9" s="0"/>
      <c r="M9" s="0"/>
      <c r="N9" s="0"/>
      <c r="O9" s="0"/>
      <c r="P9" s="0"/>
      <c r="Q9" s="0"/>
      <c r="R9" s="0"/>
      <c r="S9" s="11" t="n">
        <v>44353</v>
      </c>
      <c r="T9" s="6" t="n">
        <v>-93.85</v>
      </c>
      <c r="U9" s="0" t="s">
        <v>193</v>
      </c>
      <c r="V9" s="0"/>
      <c r="W9" s="0"/>
      <c r="X9" s="0"/>
      <c r="Y9" s="0"/>
      <c r="Z9" s="0"/>
      <c r="AA9" s="0"/>
      <c r="AB9" s="0"/>
      <c r="AC9" s="0"/>
      <c r="AD9" s="0"/>
      <c r="AE9" s="0"/>
      <c r="AF9" s="0"/>
      <c r="AG9" s="0"/>
      <c r="AH9" s="11" t="n">
        <v>44117</v>
      </c>
      <c r="AI9" s="6" t="n">
        <v>-16500</v>
      </c>
      <c r="AJ9" s="0" t="s">
        <v>184</v>
      </c>
      <c r="AK9" s="0"/>
      <c r="AL9" s="0"/>
      <c r="AM9" s="0"/>
      <c r="AN9" s="0"/>
      <c r="AO9" s="0"/>
      <c r="AP9" s="0"/>
      <c r="AQ9" s="0"/>
      <c r="AR9" s="0"/>
      <c r="AS9" s="0"/>
      <c r="AT9" s="11" t="n">
        <v>43900</v>
      </c>
      <c r="AU9" s="6" t="n">
        <v>-11122</v>
      </c>
      <c r="AV9" s="0" t="s">
        <v>119</v>
      </c>
      <c r="AW9" s="0"/>
      <c r="AX9" s="0"/>
      <c r="AY9" s="0"/>
      <c r="AZ9" s="0"/>
      <c r="BA9" s="0"/>
      <c r="BB9" s="0"/>
      <c r="BC9" s="0"/>
      <c r="BD9" s="0"/>
      <c r="BE9" s="0"/>
      <c r="BF9" s="0"/>
      <c r="BG9" s="8" t="s">
        <f>=-SUM(BG2:BG7)</f>
      </c>
      <c r="BH9" s="0" t="s">
        <v>273</v>
      </c>
      <c r="BI9" s="11" t="n">
        <v>44549</v>
      </c>
      <c r="BJ9" s="6" t="n">
        <v>-133.09</v>
      </c>
      <c r="BK9" s="0" t="s">
        <v>194</v>
      </c>
    </row>
    <row collapsed="false" customFormat="false" customHeight="false" hidden="false" ht="12.1" outlineLevel="0" r="10">
      <c r="A10" s="0"/>
      <c r="B10" s="0"/>
      <c r="C10" s="0"/>
      <c r="D10" s="0"/>
      <c r="E10" s="0"/>
      <c r="F10" s="0"/>
      <c r="G10" s="0"/>
      <c r="H10" s="0"/>
      <c r="I10" s="0"/>
      <c r="J10" s="0"/>
      <c r="K10" s="0"/>
      <c r="L10" s="0"/>
      <c r="M10" s="0"/>
      <c r="N10" s="0"/>
      <c r="O10" s="0"/>
      <c r="P10" s="0"/>
      <c r="Q10" s="0"/>
      <c r="R10" s="0"/>
      <c r="S10" s="11" t="n">
        <v>44444</v>
      </c>
      <c r="T10" s="6" t="n">
        <v>-90.7</v>
      </c>
      <c r="U10" s="0" t="s">
        <v>203</v>
      </c>
      <c r="V10" s="0"/>
      <c r="W10" s="0"/>
      <c r="X10" s="0"/>
      <c r="Y10" s="0"/>
      <c r="Z10" s="0"/>
      <c r="AA10" s="0"/>
      <c r="AB10" s="0"/>
      <c r="AC10" s="0"/>
      <c r="AD10" s="0"/>
      <c r="AE10" s="0"/>
      <c r="AF10" s="0"/>
      <c r="AG10" s="0"/>
      <c r="AH10" s="0"/>
      <c r="AI10" s="10" t="s">
        <f>=XIRR(AI2:AI9,AH2:AH9)</f>
      </c>
      <c r="AJ10" s="0"/>
      <c r="AK10" s="0"/>
      <c r="AL10" s="0"/>
      <c r="AM10" s="0"/>
      <c r="AN10" s="0"/>
      <c r="AO10" s="0"/>
      <c r="AP10" s="0"/>
      <c r="AQ10" s="0"/>
      <c r="AR10" s="0"/>
      <c r="AS10" s="0"/>
      <c r="AT10" s="11" t="n">
        <v>43992</v>
      </c>
      <c r="AU10" s="6" t="n">
        <v>-364.62</v>
      </c>
      <c r="AV10" s="0" t="s">
        <v>151</v>
      </c>
      <c r="AW10" s="0"/>
      <c r="AX10" s="0"/>
      <c r="AY10" s="0"/>
      <c r="AZ10" s="0"/>
      <c r="BA10" s="0"/>
      <c r="BB10" s="0"/>
      <c r="BC10" s="0"/>
      <c r="BD10" s="0"/>
      <c r="BE10" s="0"/>
      <c r="BF10" s="0"/>
      <c r="BG10" s="0"/>
      <c r="BH10" s="0"/>
      <c r="BI10" s="11" t="n">
        <v>44641</v>
      </c>
      <c r="BJ10" s="6" t="n">
        <v>-133.09</v>
      </c>
      <c r="BK10" s="0" t="s">
        <v>194</v>
      </c>
    </row>
    <row collapsed="false" customFormat="false" customHeight="false" hidden="false" ht="12.1" outlineLevel="0" r="11">
      <c r="A11" s="0"/>
      <c r="B11" s="0"/>
      <c r="C11" s="0"/>
      <c r="D11" s="0"/>
      <c r="E11" s="0"/>
      <c r="F11" s="0"/>
      <c r="G11" s="0"/>
      <c r="H11" s="0"/>
      <c r="I11" s="0"/>
      <c r="J11" s="0"/>
      <c r="K11" s="0"/>
      <c r="L11" s="0"/>
      <c r="M11" s="0"/>
      <c r="N11" s="0"/>
      <c r="O11" s="0"/>
      <c r="P11" s="0"/>
      <c r="Q11" s="0"/>
      <c r="R11" s="0"/>
      <c r="S11" s="11" t="n">
        <v>44443</v>
      </c>
      <c r="T11" s="6" t="n">
        <v>-500</v>
      </c>
      <c r="U11" s="0" t="s">
        <v>202</v>
      </c>
      <c r="V11" s="0"/>
      <c r="W11" s="0"/>
      <c r="X11" s="0"/>
      <c r="Y11" s="0"/>
      <c r="Z11" s="0"/>
      <c r="AA11" s="0"/>
      <c r="AB11" s="0"/>
      <c r="AC11" s="0"/>
      <c r="AD11" s="0"/>
      <c r="AE11" s="0"/>
      <c r="AF11" s="0"/>
      <c r="AG11" s="0"/>
      <c r="AH11" s="0"/>
      <c r="AI11" s="8" t="s">
        <f>=-SUM(AI2:AI9)</f>
      </c>
      <c r="AJ11" s="0" t="s">
        <v>273</v>
      </c>
      <c r="AK11" s="0"/>
      <c r="AL11" s="0"/>
      <c r="AM11" s="0"/>
      <c r="AN11" s="0"/>
      <c r="AO11" s="0"/>
      <c r="AP11" s="0"/>
      <c r="AQ11" s="0"/>
      <c r="AR11" s="0"/>
      <c r="AS11" s="0"/>
      <c r="AT11" s="11" t="n">
        <v>43991</v>
      </c>
      <c r="AU11" s="6" t="n">
        <v>-11658</v>
      </c>
      <c r="AV11" s="0" t="s">
        <v>150</v>
      </c>
      <c r="AW11" s="0"/>
      <c r="AX11" s="0"/>
      <c r="AY11" s="0"/>
      <c r="AZ11" s="0"/>
      <c r="BA11" s="0"/>
      <c r="BB11" s="0"/>
      <c r="BC11" s="0"/>
      <c r="BD11" s="0"/>
      <c r="BE11" s="0"/>
      <c r="BF11" s="0"/>
      <c r="BG11" s="0"/>
      <c r="BH11" s="0"/>
      <c r="BI11" s="11" t="n">
        <v>44733</v>
      </c>
      <c r="BJ11" s="6" t="n">
        <v>-133.09</v>
      </c>
      <c r="BK11" s="0" t="s">
        <v>194</v>
      </c>
    </row>
    <row collapsed="false" customFormat="false" customHeight="false" hidden="false" ht="12.1" outlineLevel="0" r="12">
      <c r="A12" s="0"/>
      <c r="B12" s="0"/>
      <c r="C12" s="0"/>
      <c r="D12" s="0"/>
      <c r="E12" s="0"/>
      <c r="F12" s="0"/>
      <c r="G12" s="0"/>
      <c r="H12" s="0"/>
      <c r="I12" s="0"/>
      <c r="J12" s="0"/>
      <c r="K12" s="0"/>
      <c r="L12" s="0"/>
      <c r="M12" s="0"/>
      <c r="N12" s="0"/>
      <c r="O12" s="0"/>
      <c r="P12" s="0"/>
      <c r="Q12" s="0"/>
      <c r="R12" s="0"/>
      <c r="S12" s="11" t="n">
        <v>44535</v>
      </c>
      <c r="T12" s="6" t="n">
        <v>-82.25</v>
      </c>
      <c r="U12" s="0" t="s">
        <v>206</v>
      </c>
      <c r="V12" s="0"/>
      <c r="W12" s="0"/>
      <c r="X12" s="0"/>
      <c r="Y12" s="0"/>
      <c r="Z12" s="0"/>
      <c r="AA12" s="0"/>
      <c r="AB12" s="0"/>
      <c r="AC12" s="0"/>
      <c r="AD12" s="0"/>
      <c r="AE12" s="0"/>
      <c r="AF12" s="0"/>
      <c r="AG12" s="0"/>
      <c r="AH12" s="0"/>
      <c r="AI12" s="0"/>
      <c r="AJ12" s="0"/>
      <c r="AK12" s="0"/>
      <c r="AL12" s="0"/>
      <c r="AM12" s="0"/>
      <c r="AN12" s="0"/>
      <c r="AO12" s="0"/>
      <c r="AP12" s="0"/>
      <c r="AQ12" s="0"/>
      <c r="AR12" s="0"/>
      <c r="AS12" s="0"/>
      <c r="AT12" s="0"/>
      <c r="AU12" s="10" t="s">
        <f>=XIRR(AU2:AU11,AT2:AT11)</f>
      </c>
      <c r="AV12" s="0"/>
      <c r="AW12" s="0"/>
      <c r="AX12" s="0"/>
      <c r="AY12" s="0"/>
      <c r="AZ12" s="0"/>
      <c r="BA12" s="0"/>
      <c r="BB12" s="0"/>
      <c r="BC12" s="0"/>
      <c r="BD12" s="0"/>
      <c r="BE12" s="0"/>
      <c r="BF12" s="0"/>
      <c r="BG12" s="0"/>
      <c r="BH12" s="0"/>
      <c r="BI12" s="11" t="n">
        <v>44825</v>
      </c>
      <c r="BJ12" s="6" t="n">
        <v>-133.09</v>
      </c>
      <c r="BK12" s="0" t="s">
        <v>194</v>
      </c>
    </row>
    <row collapsed="false" customFormat="false" customHeight="false" hidden="false" ht="12.1" outlineLevel="0" r="13">
      <c r="A13" s="0"/>
      <c r="B13" s="0"/>
      <c r="C13" s="0"/>
      <c r="D13" s="0"/>
      <c r="E13" s="0"/>
      <c r="F13" s="0"/>
      <c r="G13" s="0"/>
      <c r="H13" s="0"/>
      <c r="I13" s="0"/>
      <c r="J13" s="0"/>
      <c r="K13" s="0"/>
      <c r="L13" s="0"/>
      <c r="M13" s="0"/>
      <c r="N13" s="0"/>
      <c r="O13" s="0"/>
      <c r="P13" s="0"/>
      <c r="Q13" s="0"/>
      <c r="R13" s="0"/>
      <c r="S13" s="11" t="n">
        <v>44626</v>
      </c>
      <c r="T13" s="6" t="n">
        <v>-82.25</v>
      </c>
      <c r="U13" s="0" t="s">
        <v>206</v>
      </c>
      <c r="V13" s="0"/>
      <c r="W13" s="0"/>
      <c r="X13" s="0"/>
      <c r="Y13" s="0"/>
      <c r="Z13" s="0"/>
      <c r="AA13" s="0"/>
      <c r="AB13" s="0"/>
      <c r="AC13" s="0"/>
      <c r="AD13" s="0"/>
      <c r="AE13" s="0"/>
      <c r="AF13" s="0"/>
      <c r="AG13" s="0"/>
      <c r="AH13" s="0"/>
      <c r="AI13" s="0"/>
      <c r="AJ13" s="0"/>
      <c r="AK13" s="0"/>
      <c r="AL13" s="0"/>
      <c r="AM13" s="0"/>
      <c r="AN13" s="0"/>
      <c r="AO13" s="0"/>
      <c r="AP13" s="0"/>
      <c r="AQ13" s="0"/>
      <c r="AR13" s="0"/>
      <c r="AS13" s="0"/>
      <c r="AT13" s="0"/>
      <c r="AU13" s="8" t="s">
        <f>=-SUM(AU2:AU11)</f>
      </c>
      <c r="AV13" s="0" t="s">
        <v>273</v>
      </c>
      <c r="AW13" s="0"/>
      <c r="AX13" s="0"/>
      <c r="AY13" s="0"/>
      <c r="AZ13" s="0"/>
      <c r="BA13" s="0"/>
      <c r="BB13" s="0"/>
      <c r="BC13" s="0"/>
      <c r="BD13" s="0"/>
      <c r="BE13" s="0"/>
      <c r="BF13" s="0"/>
      <c r="BG13" s="0"/>
      <c r="BH13" s="0"/>
      <c r="BI13" s="11" t="n">
        <v>44917</v>
      </c>
      <c r="BJ13" s="6" t="n">
        <v>-133.09</v>
      </c>
      <c r="BK13" s="0" t="s">
        <v>194</v>
      </c>
    </row>
    <row collapsed="false" customFormat="false" customHeight="false" hidden="false" ht="12.1" outlineLevel="0" r="14">
      <c r="A14" s="0"/>
      <c r="B14" s="0"/>
      <c r="C14" s="0"/>
      <c r="D14" s="0"/>
      <c r="E14" s="0"/>
      <c r="F14" s="0"/>
      <c r="G14" s="0"/>
      <c r="H14" s="0"/>
      <c r="I14" s="0"/>
      <c r="J14" s="0"/>
      <c r="K14" s="0"/>
      <c r="L14" s="0"/>
      <c r="M14" s="0"/>
      <c r="N14" s="0"/>
      <c r="O14" s="0"/>
      <c r="P14" s="0"/>
      <c r="Q14" s="0"/>
      <c r="R14" s="0"/>
      <c r="S14" s="11" t="n">
        <v>44625</v>
      </c>
      <c r="T14" s="6" t="n">
        <v>-500</v>
      </c>
      <c r="U14" s="0" t="s">
        <v>202</v>
      </c>
      <c r="V14" s="0"/>
      <c r="W14" s="0"/>
      <c r="X14" s="0"/>
      <c r="Y14" s="0"/>
      <c r="Z14" s="0"/>
      <c r="AA14" s="0"/>
      <c r="AB14" s="0"/>
      <c r="AC14" s="0"/>
      <c r="AD14" s="0"/>
      <c r="AE14" s="0"/>
      <c r="AF14" s="0"/>
      <c r="AG14" s="0"/>
      <c r="AH14" s="0"/>
      <c r="AI14" s="0"/>
      <c r="AJ14" s="0"/>
      <c r="AK14" s="0"/>
      <c r="AL14" s="0"/>
      <c r="AM14" s="0"/>
      <c r="AN14" s="0"/>
      <c r="AO14" s="0"/>
      <c r="AP14" s="0"/>
      <c r="AQ14" s="0"/>
      <c r="AR14" s="0"/>
      <c r="AS14" s="0"/>
      <c r="AT14" s="0"/>
      <c r="AU14" s="0"/>
      <c r="AV14" s="0"/>
      <c r="AW14" s="0"/>
      <c r="AX14" s="0"/>
      <c r="AY14" s="0"/>
      <c r="AZ14" s="0"/>
      <c r="BA14" s="0"/>
      <c r="BB14" s="0"/>
      <c r="BC14" s="0"/>
      <c r="BD14" s="0"/>
      <c r="BE14" s="0"/>
      <c r="BF14" s="0"/>
      <c r="BG14" s="0"/>
      <c r="BH14" s="0"/>
      <c r="BI14" s="11" t="n">
        <v>45009</v>
      </c>
      <c r="BJ14" s="6" t="n">
        <v>-133.09</v>
      </c>
      <c r="BK14" s="0" t="s">
        <v>194</v>
      </c>
    </row>
    <row collapsed="false" customFormat="false" customHeight="false" hidden="false" ht="12.1" outlineLevel="0" r="15">
      <c r="A15" s="0"/>
      <c r="B15" s="0"/>
      <c r="C15" s="0"/>
      <c r="D15" s="0"/>
      <c r="E15" s="0"/>
      <c r="F15" s="0"/>
      <c r="G15" s="0"/>
      <c r="H15" s="0"/>
      <c r="I15" s="0"/>
      <c r="J15" s="0"/>
      <c r="K15" s="0"/>
      <c r="L15" s="0"/>
      <c r="M15" s="0"/>
      <c r="N15" s="0"/>
      <c r="O15" s="0"/>
      <c r="P15" s="0"/>
      <c r="Q15" s="0"/>
      <c r="R15" s="0"/>
      <c r="S15" s="11" t="n">
        <v>44717</v>
      </c>
      <c r="T15" s="6" t="n">
        <v>-72.75</v>
      </c>
      <c r="U15" s="0" t="s">
        <v>212</v>
      </c>
      <c r="V15" s="0"/>
      <c r="W15" s="0"/>
      <c r="X15" s="0"/>
      <c r="Y15" s="0"/>
      <c r="Z15" s="0"/>
      <c r="AA15" s="0"/>
      <c r="AB15" s="0"/>
      <c r="AC15" s="0"/>
      <c r="AD15" s="0"/>
      <c r="AE15" s="0"/>
      <c r="AF15" s="0"/>
      <c r="AG15" s="0"/>
      <c r="AH15" s="0"/>
      <c r="AI15" s="0"/>
      <c r="AJ15" s="0"/>
      <c r="AK15" s="0"/>
      <c r="AL15" s="0"/>
      <c r="AM15" s="0"/>
      <c r="AN15" s="0"/>
      <c r="AO15" s="0"/>
      <c r="AP15" s="0"/>
      <c r="AQ15" s="0"/>
      <c r="AR15" s="0"/>
      <c r="AS15" s="0"/>
      <c r="AT15" s="0"/>
      <c r="AU15" s="0"/>
      <c r="AV15" s="0"/>
      <c r="AW15" s="0"/>
      <c r="AX15" s="0"/>
      <c r="AY15" s="0"/>
      <c r="AZ15" s="0"/>
      <c r="BA15" s="0"/>
      <c r="BB15" s="0"/>
      <c r="BC15" s="0"/>
      <c r="BD15" s="0"/>
      <c r="BE15" s="0"/>
      <c r="BF15" s="0"/>
      <c r="BG15" s="0"/>
      <c r="BH15" s="0"/>
      <c r="BI15" s="11" t="n">
        <v>45101</v>
      </c>
      <c r="BJ15" s="6" t="n">
        <v>-133.09</v>
      </c>
      <c r="BK15" s="0" t="s">
        <v>194</v>
      </c>
    </row>
    <row collapsed="false" customFormat="false" customHeight="false" hidden="false" ht="12.1" outlineLevel="0" r="16">
      <c r="A16" s="0"/>
      <c r="B16" s="0"/>
      <c r="C16" s="0"/>
      <c r="D16" s="0"/>
      <c r="E16" s="0"/>
      <c r="F16" s="0"/>
      <c r="G16" s="0"/>
      <c r="H16" s="0"/>
      <c r="I16" s="0"/>
      <c r="J16" s="0"/>
      <c r="K16" s="0"/>
      <c r="L16" s="0"/>
      <c r="M16" s="0"/>
      <c r="N16" s="0"/>
      <c r="O16" s="0"/>
      <c r="P16" s="0"/>
      <c r="Q16" s="0"/>
      <c r="R16" s="0"/>
      <c r="S16" s="11" t="n">
        <v>44808</v>
      </c>
      <c r="T16" s="6" t="n">
        <v>-70.3</v>
      </c>
      <c r="U16" s="0" t="s">
        <v>217</v>
      </c>
      <c r="V16" s="0"/>
      <c r="W16" s="0"/>
      <c r="X16" s="0"/>
      <c r="Y16" s="0"/>
      <c r="Z16" s="0"/>
      <c r="AA16" s="0"/>
      <c r="AB16" s="0"/>
      <c r="AC16" s="0"/>
      <c r="AD16" s="0"/>
      <c r="AE16" s="0"/>
      <c r="AF16" s="0"/>
      <c r="AG16" s="0"/>
      <c r="AH16" s="0"/>
      <c r="AI16" s="0"/>
      <c r="AJ16" s="0"/>
      <c r="AK16" s="0"/>
      <c r="AL16" s="0"/>
      <c r="AM16" s="0"/>
      <c r="AN16" s="0"/>
      <c r="AO16" s="0"/>
      <c r="AP16" s="0"/>
      <c r="AQ16" s="0"/>
      <c r="AR16" s="0"/>
      <c r="AS16" s="0"/>
      <c r="AT16" s="0"/>
      <c r="AU16" s="0"/>
      <c r="AV16" s="0"/>
      <c r="AW16" s="0"/>
      <c r="AX16" s="0"/>
      <c r="AY16" s="0"/>
      <c r="AZ16" s="0"/>
      <c r="BA16" s="0"/>
      <c r="BB16" s="0"/>
      <c r="BC16" s="0"/>
      <c r="BD16" s="0"/>
      <c r="BE16" s="0"/>
      <c r="BF16" s="0"/>
      <c r="BG16" s="0"/>
      <c r="BH16" s="0"/>
      <c r="BI16" s="11" t="n">
        <v>45193</v>
      </c>
      <c r="BJ16" s="6" t="n">
        <v>-133.09</v>
      </c>
      <c r="BK16" s="0" t="s">
        <v>194</v>
      </c>
    </row>
    <row collapsed="false" customFormat="false" customHeight="false" hidden="false" ht="12.1" outlineLevel="0" r="17">
      <c r="A17" s="0"/>
      <c r="B17" s="0"/>
      <c r="C17" s="0"/>
      <c r="D17" s="0"/>
      <c r="E17" s="0"/>
      <c r="F17" s="0"/>
      <c r="G17" s="0"/>
      <c r="H17" s="0"/>
      <c r="I17" s="0"/>
      <c r="J17" s="0"/>
      <c r="K17" s="0"/>
      <c r="L17" s="0"/>
      <c r="M17" s="0"/>
      <c r="N17" s="0"/>
      <c r="O17" s="0"/>
      <c r="P17" s="0"/>
      <c r="Q17" s="0"/>
      <c r="R17" s="0"/>
      <c r="S17" s="11" t="n">
        <v>44807</v>
      </c>
      <c r="T17" s="6" t="n">
        <v>-750</v>
      </c>
      <c r="U17" s="0" t="s">
        <v>216</v>
      </c>
      <c r="V17" s="0"/>
      <c r="W17" s="0"/>
      <c r="X17" s="0"/>
      <c r="Y17" s="0"/>
      <c r="Z17" s="0"/>
      <c r="AA17" s="0"/>
      <c r="AB17" s="0"/>
      <c r="AC17" s="0"/>
      <c r="AD17" s="0"/>
      <c r="AE17" s="0"/>
      <c r="AF17" s="0"/>
      <c r="AG17" s="0"/>
      <c r="AH17" s="0"/>
      <c r="AI17" s="0"/>
      <c r="AJ17" s="0"/>
      <c r="AK17" s="0"/>
      <c r="AL17" s="0"/>
      <c r="AM17" s="0"/>
      <c r="AN17" s="0"/>
      <c r="AO17" s="0"/>
      <c r="AP17" s="0"/>
      <c r="AQ17" s="0"/>
      <c r="AR17" s="0"/>
      <c r="AS17" s="0"/>
      <c r="AT17" s="0"/>
      <c r="AU17" s="0"/>
      <c r="AV17" s="0"/>
      <c r="AW17" s="0"/>
      <c r="AX17" s="0"/>
      <c r="AY17" s="0"/>
      <c r="AZ17" s="0"/>
      <c r="BA17" s="0"/>
      <c r="BB17" s="0"/>
      <c r="BC17" s="0"/>
      <c r="BD17" s="0"/>
      <c r="BE17" s="0"/>
      <c r="BF17" s="0"/>
      <c r="BG17" s="0"/>
      <c r="BH17" s="0"/>
      <c r="BI17" s="11" t="n">
        <v>45285</v>
      </c>
      <c r="BJ17" s="6" t="n">
        <v>-133.09</v>
      </c>
      <c r="BK17" s="0" t="s">
        <v>194</v>
      </c>
    </row>
    <row collapsed="false" customFormat="false" customHeight="false" hidden="false" ht="12.1" outlineLevel="0" r="18">
      <c r="A18" s="0"/>
      <c r="B18" s="0"/>
      <c r="C18" s="0"/>
      <c r="D18" s="0"/>
      <c r="E18" s="0"/>
      <c r="F18" s="0"/>
      <c r="G18" s="0"/>
      <c r="H18" s="0"/>
      <c r="I18" s="0"/>
      <c r="J18" s="0"/>
      <c r="K18" s="0"/>
      <c r="L18" s="0"/>
      <c r="M18" s="0"/>
      <c r="N18" s="0"/>
      <c r="O18" s="0"/>
      <c r="P18" s="0"/>
      <c r="Q18" s="0"/>
      <c r="R18" s="0"/>
      <c r="S18" s="11" t="n">
        <v>44899</v>
      </c>
      <c r="T18" s="6" t="n">
        <v>-57.05</v>
      </c>
      <c r="U18" s="0" t="s">
        <v>221</v>
      </c>
      <c r="V18" s="0"/>
      <c r="W18" s="0"/>
      <c r="X18" s="0"/>
      <c r="Y18" s="0"/>
      <c r="Z18" s="0"/>
      <c r="AA18" s="0"/>
      <c r="AB18" s="0"/>
      <c r="AC18" s="0"/>
      <c r="AD18" s="0"/>
      <c r="AE18" s="0"/>
      <c r="AF18" s="0"/>
      <c r="AG18" s="0"/>
      <c r="AH18" s="0"/>
      <c r="AI18" s="0"/>
      <c r="AJ18" s="0"/>
      <c r="AK18" s="0"/>
      <c r="AL18" s="0"/>
      <c r="AM18" s="0"/>
      <c r="AN18" s="0"/>
      <c r="AO18" s="0"/>
      <c r="AP18" s="0"/>
      <c r="AQ18" s="0"/>
      <c r="AR18" s="0"/>
      <c r="AS18" s="0"/>
      <c r="AT18" s="0"/>
      <c r="AU18" s="0"/>
      <c r="AV18" s="0"/>
      <c r="AW18" s="0"/>
      <c r="AX18" s="0"/>
      <c r="AY18" s="0"/>
      <c r="AZ18" s="0"/>
      <c r="BA18" s="0"/>
      <c r="BB18" s="0"/>
      <c r="BC18" s="0"/>
      <c r="BD18" s="0"/>
      <c r="BE18" s="0"/>
      <c r="BF18" s="0"/>
      <c r="BG18" s="0"/>
      <c r="BH18" s="0"/>
      <c r="BI18" s="11" t="n">
        <v>45377</v>
      </c>
      <c r="BJ18" s="6" t="n">
        <v>-133.09</v>
      </c>
      <c r="BK18" s="0" t="s">
        <v>194</v>
      </c>
    </row>
    <row collapsed="false" customFormat="false" customHeight="false" hidden="false" ht="12.1" outlineLevel="0" r="19">
      <c r="A19" s="0"/>
      <c r="B19" s="0"/>
      <c r="C19" s="0"/>
      <c r="D19" s="0"/>
      <c r="E19" s="0"/>
      <c r="F19" s="0"/>
      <c r="G19" s="0"/>
      <c r="H19" s="0"/>
      <c r="I19" s="0"/>
      <c r="J19" s="0"/>
      <c r="K19" s="0"/>
      <c r="L19" s="0"/>
      <c r="M19" s="0"/>
      <c r="N19" s="0"/>
      <c r="O19" s="0"/>
      <c r="P19" s="0"/>
      <c r="Q19" s="0"/>
      <c r="R19" s="0"/>
      <c r="S19" s="11" t="n">
        <v>44990</v>
      </c>
      <c r="T19" s="6" t="n">
        <v>-57.05</v>
      </c>
      <c r="U19" s="0" t="s">
        <v>221</v>
      </c>
      <c r="V19" s="0"/>
      <c r="W19" s="0"/>
      <c r="X19" s="0"/>
      <c r="Y19" s="0"/>
      <c r="Z19" s="0"/>
      <c r="AA19" s="0"/>
      <c r="AB19" s="0"/>
      <c r="AC19" s="0"/>
      <c r="AD19" s="0"/>
      <c r="AE19" s="0"/>
      <c r="AF19" s="0"/>
      <c r="AG19" s="0"/>
      <c r="AH19" s="0"/>
      <c r="AI19" s="0"/>
      <c r="AJ19" s="0"/>
      <c r="AK19" s="0"/>
      <c r="AL19" s="0"/>
      <c r="AM19" s="0"/>
      <c r="AN19" s="0"/>
      <c r="AO19" s="0"/>
      <c r="AP19" s="0"/>
      <c r="AQ19" s="0"/>
      <c r="AR19" s="0"/>
      <c r="AS19" s="0"/>
      <c r="AT19" s="0"/>
      <c r="AU19" s="0"/>
      <c r="AV19" s="0"/>
      <c r="AW19" s="0"/>
      <c r="AX19" s="0"/>
      <c r="AY19" s="0"/>
      <c r="AZ19" s="0"/>
      <c r="BA19" s="0"/>
      <c r="BB19" s="0"/>
      <c r="BC19" s="0"/>
      <c r="BD19" s="0"/>
      <c r="BE19" s="0"/>
      <c r="BF19" s="0"/>
      <c r="BG19" s="0"/>
      <c r="BH19" s="0"/>
      <c r="BI19" s="11" t="n">
        <v>45376</v>
      </c>
      <c r="BJ19" s="6" t="n">
        <v>-9000</v>
      </c>
      <c r="BK19" s="0" t="s">
        <v>241</v>
      </c>
    </row>
    <row collapsed="false" customFormat="false" customHeight="false" hidden="false" ht="12.1" outlineLevel="0" r="20">
      <c r="A20" s="0"/>
      <c r="B20" s="0"/>
      <c r="C20" s="0"/>
      <c r="D20" s="0"/>
      <c r="E20" s="0"/>
      <c r="F20" s="0"/>
      <c r="G20" s="0"/>
      <c r="H20" s="0"/>
      <c r="I20" s="0"/>
      <c r="J20" s="0"/>
      <c r="K20" s="0"/>
      <c r="L20" s="0"/>
      <c r="M20" s="0"/>
      <c r="N20" s="0"/>
      <c r="O20" s="0"/>
      <c r="P20" s="0"/>
      <c r="Q20" s="0"/>
      <c r="R20" s="0"/>
      <c r="S20" s="11" t="n">
        <v>44989</v>
      </c>
      <c r="T20" s="6" t="n">
        <v>-750</v>
      </c>
      <c r="U20" s="0" t="s">
        <v>216</v>
      </c>
      <c r="V20" s="0"/>
      <c r="W20" s="0"/>
      <c r="X20" s="0"/>
      <c r="Y20" s="0"/>
      <c r="Z20" s="0"/>
      <c r="AA20" s="0"/>
      <c r="AB20" s="0"/>
      <c r="AC20" s="0"/>
      <c r="AD20" s="0"/>
      <c r="AE20" s="0"/>
      <c r="AF20" s="0"/>
      <c r="AG20" s="0"/>
      <c r="AH20" s="0"/>
      <c r="AI20" s="0"/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0"/>
      <c r="BC20" s="0"/>
      <c r="BD20" s="0"/>
      <c r="BE20" s="0"/>
      <c r="BF20" s="0"/>
      <c r="BG20" s="0"/>
      <c r="BH20" s="0"/>
      <c r="BI20" s="0"/>
      <c r="BJ20" s="10" t="s">
        <f>=XIRR(BJ2:BJ19,BI2:BI19)</f>
      </c>
      <c r="BK20" s="0"/>
    </row>
    <row collapsed="false" customFormat="false" customHeight="false" hidden="false" ht="12.1" outlineLevel="0" r="21">
      <c r="A21" s="0"/>
      <c r="B21" s="0"/>
      <c r="C21" s="0"/>
      <c r="D21" s="0"/>
      <c r="E21" s="0"/>
      <c r="F21" s="0"/>
      <c r="G21" s="0"/>
      <c r="H21" s="0"/>
      <c r="I21" s="0"/>
      <c r="J21" s="0"/>
      <c r="K21" s="0"/>
      <c r="L21" s="0"/>
      <c r="M21" s="0"/>
      <c r="N21" s="0"/>
      <c r="O21" s="0"/>
      <c r="P21" s="0"/>
      <c r="Q21" s="0"/>
      <c r="R21" s="0"/>
      <c r="S21" s="11" t="n">
        <v>45081</v>
      </c>
      <c r="T21" s="6" t="n">
        <v>-43.8</v>
      </c>
      <c r="U21" s="0" t="s">
        <v>226</v>
      </c>
      <c r="V21" s="0"/>
      <c r="W21" s="0"/>
      <c r="X21" s="0"/>
      <c r="Y21" s="0"/>
      <c r="Z21" s="0"/>
      <c r="AA21" s="0"/>
      <c r="AB21" s="0"/>
      <c r="AC21" s="0"/>
      <c r="AD21" s="0"/>
      <c r="AE21" s="0"/>
      <c r="AF21" s="0"/>
      <c r="AG21" s="0"/>
      <c r="AH21" s="0"/>
      <c r="AI21" s="0"/>
      <c r="AJ21" s="0"/>
      <c r="AK21" s="0"/>
      <c r="AL21" s="0"/>
      <c r="AM21" s="0"/>
      <c r="AN21" s="0"/>
      <c r="AO21" s="0"/>
      <c r="AP21" s="0"/>
      <c r="AQ21" s="0"/>
      <c r="AR21" s="0"/>
      <c r="AS21" s="0"/>
      <c r="AT21" s="0"/>
      <c r="AU21" s="0"/>
      <c r="AV21" s="0"/>
      <c r="AW21" s="0"/>
      <c r="AX21" s="0"/>
      <c r="AY21" s="0"/>
      <c r="AZ21" s="0"/>
      <c r="BA21" s="0"/>
      <c r="BB21" s="0"/>
      <c r="BC21" s="0"/>
      <c r="BD21" s="0"/>
      <c r="BE21" s="0"/>
      <c r="BF21" s="0"/>
      <c r="BG21" s="0"/>
      <c r="BH21" s="0"/>
      <c r="BI21" s="0"/>
      <c r="BJ21" s="8" t="s">
        <f>=-SUM(BJ2:BJ19)</f>
      </c>
      <c r="BK21" s="0" t="s">
        <v>273</v>
      </c>
    </row>
    <row collapsed="false" customFormat="false" customHeight="false" hidden="false" ht="12.1" outlineLevel="0" r="22">
      <c r="A22" s="0"/>
      <c r="B22" s="0"/>
      <c r="C22" s="0"/>
      <c r="D22" s="0"/>
      <c r="E22" s="0"/>
      <c r="F22" s="0"/>
      <c r="G22" s="0"/>
      <c r="H22" s="0"/>
      <c r="I22" s="0"/>
      <c r="J22" s="0"/>
      <c r="K22" s="0"/>
      <c r="L22" s="0"/>
      <c r="M22" s="0"/>
      <c r="N22" s="0"/>
      <c r="O22" s="0"/>
      <c r="P22" s="0"/>
      <c r="Q22" s="0"/>
      <c r="R22" s="0"/>
      <c r="S22" s="11" t="n">
        <v>45172</v>
      </c>
      <c r="T22" s="6" t="n">
        <v>-43.25</v>
      </c>
      <c r="U22" s="0" t="s">
        <v>233</v>
      </c>
    </row>
    <row collapsed="false" customFormat="false" customHeight="false" hidden="false" ht="12.1" outlineLevel="0" r="23">
      <c r="A23" s="0"/>
      <c r="B23" s="0"/>
      <c r="C23" s="0"/>
      <c r="D23" s="0"/>
      <c r="E23" s="0"/>
      <c r="F23" s="0"/>
      <c r="G23" s="0"/>
      <c r="H23" s="0"/>
      <c r="I23" s="0"/>
      <c r="J23" s="0"/>
      <c r="K23" s="0"/>
      <c r="L23" s="0"/>
      <c r="M23" s="0"/>
      <c r="N23" s="0"/>
      <c r="O23" s="0"/>
      <c r="P23" s="0"/>
      <c r="Q23" s="0"/>
      <c r="R23" s="0"/>
      <c r="S23" s="11" t="n">
        <v>45171</v>
      </c>
      <c r="T23" s="6" t="n">
        <v>-1000</v>
      </c>
      <c r="U23" s="0" t="s">
        <v>232</v>
      </c>
    </row>
    <row collapsed="false" customFormat="false" customHeight="false" hidden="false" ht="12.1" outlineLevel="0" r="24">
      <c r="A24" s="0"/>
      <c r="B24" s="0"/>
      <c r="C24" s="0"/>
      <c r="D24" s="0"/>
      <c r="E24" s="0"/>
      <c r="F24" s="0"/>
      <c r="G24" s="0"/>
      <c r="H24" s="0"/>
      <c r="I24" s="0"/>
      <c r="J24" s="0"/>
      <c r="K24" s="0"/>
      <c r="L24" s="0"/>
      <c r="M24" s="0"/>
      <c r="N24" s="0"/>
      <c r="O24" s="0"/>
      <c r="P24" s="0"/>
      <c r="Q24" s="0"/>
      <c r="R24" s="0"/>
      <c r="S24" s="11" t="n">
        <v>45263</v>
      </c>
      <c r="T24" s="6" t="n">
        <v>-25.55</v>
      </c>
      <c r="U24" s="0" t="s">
        <v>237</v>
      </c>
    </row>
    <row collapsed="false" customFormat="false" customHeight="false" hidden="false" ht="12.1" outlineLevel="0" r="25">
      <c r="A25" s="0"/>
      <c r="B25" s="0"/>
      <c r="C25" s="0"/>
      <c r="D25" s="0"/>
      <c r="E25" s="0"/>
      <c r="F25" s="0"/>
      <c r="G25" s="0"/>
      <c r="H25" s="0"/>
      <c r="I25" s="0"/>
      <c r="J25" s="0"/>
      <c r="K25" s="0"/>
      <c r="L25" s="0"/>
      <c r="M25" s="0"/>
      <c r="N25" s="0"/>
      <c r="O25" s="0"/>
      <c r="P25" s="0"/>
      <c r="Q25" s="0"/>
      <c r="R25" s="0"/>
      <c r="S25" s="11" t="n">
        <v>45354</v>
      </c>
      <c r="T25" s="6" t="n">
        <v>-25.55</v>
      </c>
      <c r="U25" s="0" t="s">
        <v>237</v>
      </c>
    </row>
    <row collapsed="false" customFormat="false" customHeight="false" hidden="false" ht="12.1" outlineLevel="0" r="26">
      <c r="A26" s="0"/>
      <c r="B26" s="0"/>
      <c r="C26" s="0"/>
      <c r="D26" s="0"/>
      <c r="E26" s="0"/>
      <c r="F26" s="0"/>
      <c r="G26" s="0"/>
      <c r="H26" s="0"/>
      <c r="I26" s="0"/>
      <c r="J26" s="0"/>
      <c r="K26" s="0"/>
      <c r="L26" s="0"/>
      <c r="M26" s="0"/>
      <c r="N26" s="0"/>
      <c r="O26" s="0"/>
      <c r="P26" s="0"/>
      <c r="Q26" s="0"/>
      <c r="R26" s="0"/>
      <c r="S26" s="11" t="n">
        <v>45445</v>
      </c>
      <c r="T26" s="6" t="n">
        <v>-25.55</v>
      </c>
      <c r="U26" s="0" t="s">
        <v>237</v>
      </c>
    </row>
    <row collapsed="false" customFormat="false" customHeight="false" hidden="false" ht="12.1" outlineLevel="0" r="27">
      <c r="A27" s="0"/>
      <c r="B27" s="0"/>
      <c r="C27" s="0"/>
      <c r="D27" s="0"/>
      <c r="E27" s="0"/>
      <c r="F27" s="0"/>
      <c r="G27" s="0"/>
      <c r="H27" s="0"/>
      <c r="I27" s="0"/>
      <c r="J27" s="0"/>
      <c r="K27" s="0"/>
      <c r="L27" s="0"/>
      <c r="M27" s="0"/>
      <c r="N27" s="0"/>
      <c r="O27" s="0"/>
      <c r="P27" s="0"/>
      <c r="Q27" s="0"/>
      <c r="R27" s="0"/>
      <c r="S27" s="11" t="n">
        <v>45444</v>
      </c>
      <c r="T27" s="6" t="n">
        <v>-1500</v>
      </c>
      <c r="U27" s="0" t="s">
        <v>244</v>
      </c>
    </row>
    <row collapsed="false" customFormat="false" customHeight="false" hidden="false" ht="12.1" outlineLevel="0" r="28">
      <c r="A28" s="0"/>
      <c r="B28" s="0"/>
      <c r="C28" s="0"/>
      <c r="D28" s="0"/>
      <c r="E28" s="0"/>
      <c r="F28" s="0"/>
      <c r="G28" s="0"/>
      <c r="H28" s="0"/>
      <c r="I28" s="0"/>
      <c r="J28" s="0"/>
      <c r="K28" s="0"/>
      <c r="L28" s="0"/>
      <c r="M28" s="0"/>
      <c r="N28" s="0"/>
      <c r="O28" s="0"/>
      <c r="P28" s="0"/>
      <c r="Q28" s="0"/>
      <c r="R28" s="0"/>
      <c r="S28" s="0"/>
      <c r="T28" s="10" t="s">
        <f>=XIRR(T2:T27,S2:S27)</f>
      </c>
      <c r="U28" s="0"/>
    </row>
    <row collapsed="false" customFormat="false" customHeight="false" hidden="false" ht="12.1" outlineLevel="0" r="29">
      <c r="A29" s="0"/>
      <c r="B29" s="0"/>
      <c r="C29" s="0"/>
      <c r="D29" s="0"/>
      <c r="E29" s="0"/>
      <c r="F29" s="0"/>
      <c r="G29" s="0"/>
      <c r="H29" s="0"/>
      <c r="I29" s="0"/>
      <c r="J29" s="0"/>
      <c r="K29" s="0"/>
      <c r="L29" s="0"/>
      <c r="M29" s="0"/>
      <c r="N29" s="0"/>
      <c r="O29" s="0"/>
      <c r="P29" s="0"/>
      <c r="Q29" s="0"/>
      <c r="R29" s="0"/>
      <c r="S29" s="0"/>
      <c r="T29" s="8" t="s">
        <f>=-SUM(T2:T27)</f>
      </c>
      <c r="U29" s="0" t="s">
        <v>273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E8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3" t="s">
        <v>296</v>
      </c>
      <c r="C1" s="0"/>
      <c r="D1" s="0"/>
      <c r="E1" s="3" t="s">
        <v>297</v>
      </c>
      <c r="F1" s="0"/>
      <c r="G1" s="0"/>
      <c r="H1" s="3" t="s">
        <v>298</v>
      </c>
      <c r="I1" s="0"/>
      <c r="J1" s="0"/>
      <c r="K1" s="3" t="s">
        <v>299</v>
      </c>
      <c r="L1" s="0"/>
      <c r="M1" s="0"/>
      <c r="N1" s="3" t="s">
        <v>300</v>
      </c>
      <c r="O1" s="0"/>
      <c r="P1" s="0"/>
      <c r="Q1" s="3" t="s">
        <v>301</v>
      </c>
      <c r="R1" s="0"/>
      <c r="S1" s="0"/>
      <c r="T1" s="3" t="s">
        <v>302</v>
      </c>
      <c r="U1" s="0"/>
      <c r="V1" s="0"/>
      <c r="W1" s="3" t="s">
        <v>303</v>
      </c>
      <c r="X1" s="0"/>
      <c r="Y1" s="0"/>
      <c r="Z1" s="3" t="s">
        <v>304</v>
      </c>
      <c r="AA1" s="0"/>
      <c r="AB1" s="0"/>
      <c r="AC1" s="3" t="s">
        <v>305</v>
      </c>
      <c r="AD1" s="0"/>
      <c r="AE1" s="0"/>
      <c r="AF1" s="3" t="s">
        <v>306</v>
      </c>
      <c r="AG1" s="0"/>
      <c r="AH1" s="0"/>
      <c r="AI1" s="3" t="s">
        <v>307</v>
      </c>
      <c r="AJ1" s="0"/>
      <c r="AK1" s="0"/>
      <c r="AL1" s="3" t="s">
        <v>308</v>
      </c>
      <c r="AM1" s="0"/>
      <c r="AN1" s="0"/>
      <c r="AO1" s="3" t="s">
        <v>309</v>
      </c>
      <c r="AP1" s="0"/>
      <c r="AQ1" s="0"/>
      <c r="AR1" s="3" t="s">
        <v>310</v>
      </c>
      <c r="AS1" s="0"/>
      <c r="AT1" s="0"/>
      <c r="AU1" s="3" t="s">
        <v>311</v>
      </c>
      <c r="AV1" s="0"/>
      <c r="AW1" s="0"/>
      <c r="AX1" s="3" t="s">
        <v>312</v>
      </c>
      <c r="AY1" s="0"/>
      <c r="AZ1" s="0"/>
      <c r="BA1" s="3" t="s">
        <v>313</v>
      </c>
      <c r="BB1" s="0"/>
      <c r="BC1" s="0"/>
      <c r="BD1" s="3" t="s">
        <v>314</v>
      </c>
      <c r="BE1" s="0"/>
    </row>
    <row collapsed="false" customFormat="false" customHeight="false" hidden="false" ht="12.1" outlineLevel="0" r="2">
      <c r="A2" s="11" t="n">
        <v>43902</v>
      </c>
      <c r="B2" s="6" t="n">
        <v>5</v>
      </c>
      <c r="C2" s="6" t="n">
        <v>5386.61</v>
      </c>
      <c r="D2" s="11" t="n">
        <v>43951</v>
      </c>
      <c r="E2" s="6" t="n">
        <v>3</v>
      </c>
      <c r="F2" s="6" t="n">
        <v>8720.88</v>
      </c>
      <c r="G2" s="11" t="n">
        <v>43997</v>
      </c>
      <c r="H2" s="6" t="n">
        <v>12</v>
      </c>
      <c r="I2" s="6" t="n">
        <v>7761.53</v>
      </c>
      <c r="J2" s="11" t="n">
        <v>43902</v>
      </c>
      <c r="K2" s="6" t="n">
        <v>1</v>
      </c>
      <c r="L2" s="6" t="n">
        <v>4613.73</v>
      </c>
      <c r="M2" s="11" t="n">
        <v>43997</v>
      </c>
      <c r="N2" s="6" t="n">
        <v>20</v>
      </c>
      <c r="O2" s="6" t="n">
        <v>3766.61</v>
      </c>
      <c r="P2" s="11" t="n">
        <v>43966</v>
      </c>
      <c r="Q2" s="6" t="n">
        <v>50</v>
      </c>
      <c r="R2" s="6" t="n">
        <v>3255.04</v>
      </c>
      <c r="S2" s="11" t="n">
        <v>43951</v>
      </c>
      <c r="T2" s="6" t="n">
        <v>60</v>
      </c>
      <c r="U2" s="6" t="n">
        <v>4879.85</v>
      </c>
      <c r="V2" s="11" t="n">
        <v>43957</v>
      </c>
      <c r="W2" s="6" t="n">
        <v>10</v>
      </c>
      <c r="X2" s="6" t="n">
        <v>1236.32</v>
      </c>
      <c r="Y2" s="11" t="n">
        <v>44005</v>
      </c>
      <c r="Z2" s="6" t="n">
        <v>30</v>
      </c>
      <c r="AA2" s="6" t="n">
        <v>3062.24</v>
      </c>
      <c r="AB2" s="11" t="n">
        <v>43951</v>
      </c>
      <c r="AC2" s="6" t="n">
        <v>2</v>
      </c>
      <c r="AD2" s="6" t="n">
        <v>1120.65</v>
      </c>
      <c r="AE2" s="11" t="n">
        <v>44005</v>
      </c>
      <c r="AF2" s="6" t="n">
        <v>30</v>
      </c>
      <c r="AG2" s="6" t="n">
        <v>798.21</v>
      </c>
      <c r="AH2" s="11" t="n">
        <v>43997</v>
      </c>
      <c r="AI2" s="6" t="n">
        <v>8</v>
      </c>
      <c r="AJ2" s="6" t="n">
        <v>720.79</v>
      </c>
      <c r="AK2" s="11" t="n">
        <v>43570</v>
      </c>
      <c r="AL2" s="6" t="n">
        <v>400</v>
      </c>
      <c r="AM2" s="6" t="n">
        <v>13325.09</v>
      </c>
      <c r="AN2" s="11" t="n">
        <v>43627</v>
      </c>
      <c r="AO2" s="6" t="n">
        <v>1</v>
      </c>
      <c r="AP2" s="6" t="n">
        <v>4912.14</v>
      </c>
      <c r="AQ2" s="11" t="n">
        <v>43888</v>
      </c>
      <c r="AR2" s="6" t="n">
        <v>1463</v>
      </c>
      <c r="AS2" s="6" t="n">
        <v>1437.45</v>
      </c>
      <c r="AT2" s="11" t="n">
        <v>43627</v>
      </c>
      <c r="AU2" s="6" t="n">
        <v>1</v>
      </c>
      <c r="AV2" s="6" t="n">
        <v>2485.67</v>
      </c>
      <c r="AW2" s="11" t="n">
        <v>43598</v>
      </c>
      <c r="AX2" s="6" t="n">
        <v>100</v>
      </c>
      <c r="AY2" s="6" t="n">
        <v>2422.48</v>
      </c>
      <c r="AZ2" s="11" t="n">
        <v>43780</v>
      </c>
      <c r="BA2" s="6" t="n">
        <v>500</v>
      </c>
      <c r="BB2" s="6" t="n">
        <v>5793.87</v>
      </c>
      <c r="BC2" s="11" t="n">
        <v>43690</v>
      </c>
      <c r="BD2" s="6" t="n">
        <v>100</v>
      </c>
      <c r="BE2" s="6" t="n">
        <v>1223.78</v>
      </c>
    </row>
    <row collapsed="false" customFormat="false" customHeight="false" hidden="false" ht="12.1" outlineLevel="0" r="3">
      <c r="A3" s="0"/>
      <c r="B3" s="5" t="s">
        <f>=SUM(C2:C2)/SUM(B2:B2)</f>
      </c>
      <c r="C3" s="0" t="s">
        <v>11</v>
      </c>
      <c r="D3" s="0"/>
      <c r="E3" s="5" t="s">
        <f>=SUM(F2:F2)/SUM(E2:E2)</f>
      </c>
      <c r="F3" s="0" t="s">
        <v>11</v>
      </c>
      <c r="G3" s="0"/>
      <c r="H3" s="5" t="s">
        <f>=SUM(I2:I2)/SUM(H2:H2)</f>
      </c>
      <c r="I3" s="0" t="s">
        <v>11</v>
      </c>
      <c r="J3" s="0"/>
      <c r="K3" s="5" t="s">
        <f>=SUM(L2:L2)/SUM(K2:K2)</f>
      </c>
      <c r="L3" s="0" t="s">
        <v>11</v>
      </c>
      <c r="M3" s="0"/>
      <c r="N3" s="5" t="s">
        <f>=SUM(O2:O2)/SUM(N2:N2)</f>
      </c>
      <c r="O3" s="0" t="s">
        <v>11</v>
      </c>
      <c r="P3" s="0"/>
      <c r="Q3" s="5" t="s">
        <f>=SUM(R2:R2)/SUM(Q2:Q2)</f>
      </c>
      <c r="R3" s="0" t="s">
        <v>11</v>
      </c>
      <c r="S3" s="11" t="n">
        <v>43966</v>
      </c>
      <c r="T3" s="6" t="n">
        <v>10</v>
      </c>
      <c r="U3" s="6" t="n">
        <v>816.31</v>
      </c>
      <c r="V3" s="0"/>
      <c r="W3" s="5" t="s">
        <f>=SUM(X2:X2)/SUM(W2:W2)</f>
      </c>
      <c r="X3" s="0" t="s">
        <v>11</v>
      </c>
      <c r="Y3" s="0"/>
      <c r="Z3" s="5" t="s">
        <f>=SUM(AA2:AA2)/SUM(Z2:Z2)</f>
      </c>
      <c r="AA3" s="0" t="s">
        <v>11</v>
      </c>
      <c r="AB3" s="0"/>
      <c r="AC3" s="5" t="s">
        <f>=SUM(AD2:AD2)/SUM(AC2:AC2)</f>
      </c>
      <c r="AD3" s="0" t="s">
        <v>11</v>
      </c>
      <c r="AE3" s="0"/>
      <c r="AF3" s="5" t="s">
        <f>=SUM(AG2:AG2)/SUM(AF2:AF2)</f>
      </c>
      <c r="AG3" s="0" t="s">
        <v>11</v>
      </c>
      <c r="AH3" s="0"/>
      <c r="AI3" s="5" t="s">
        <f>=SUM(AJ2:AJ2)/SUM(AI2:AI2)</f>
      </c>
      <c r="AJ3" s="0" t="s">
        <v>11</v>
      </c>
      <c r="AK3" s="0"/>
      <c r="AL3" s="5" t="s">
        <f>=SUM(AM2:AM2)/SUM(AL2:AL2)</f>
      </c>
      <c r="AM3" s="0" t="s">
        <v>11</v>
      </c>
      <c r="AN3" s="0"/>
      <c r="AO3" s="5" t="s">
        <f>=SUM(AP2:AP2)/SUM(AO2:AO2)</f>
      </c>
      <c r="AP3" s="0" t="s">
        <v>11</v>
      </c>
      <c r="AQ3" s="11" t="n">
        <v>43888</v>
      </c>
      <c r="AR3" s="6" t="n">
        <v>3537</v>
      </c>
      <c r="AS3" s="6" t="n">
        <v>3478.4</v>
      </c>
      <c r="AT3" s="11" t="n">
        <v>43690</v>
      </c>
      <c r="AU3" s="6" t="n">
        <v>2</v>
      </c>
      <c r="AV3" s="6" t="n">
        <v>4786.77</v>
      </c>
      <c r="AW3" s="11" t="n">
        <v>43749</v>
      </c>
      <c r="AX3" s="6" t="n">
        <v>300</v>
      </c>
      <c r="AY3" s="6" t="n">
        <v>8257.46</v>
      </c>
      <c r="AZ3" s="0"/>
      <c r="BA3" s="5" t="s">
        <f>=SUM(BB2:BB2)/SUM(BA2:BA2)</f>
      </c>
      <c r="BB3" s="0" t="s">
        <v>11</v>
      </c>
      <c r="BC3" s="11" t="n">
        <v>43718</v>
      </c>
      <c r="BD3" s="6" t="n">
        <v>100</v>
      </c>
      <c r="BE3" s="6" t="n">
        <v>1270.42</v>
      </c>
    </row>
    <row collapsed="false" customFormat="false" customHeight="false" hidden="false" ht="12.1" outlineLevel="0" r="4">
      <c r="A4" s="0"/>
      <c r="B4" s="6" t="n">
        <v>2993.6</v>
      </c>
      <c r="C4" s="0" t="s">
        <v>315</v>
      </c>
      <c r="D4" s="0"/>
      <c r="E4" s="6" t="n">
        <v>4071.2</v>
      </c>
      <c r="F4" s="0" t="s">
        <v>315</v>
      </c>
      <c r="G4" s="0"/>
      <c r="H4" s="6" t="n">
        <v>732</v>
      </c>
      <c r="I4" s="0" t="s">
        <v>315</v>
      </c>
      <c r="J4" s="0"/>
      <c r="K4" s="6" t="n">
        <v>6186</v>
      </c>
      <c r="L4" s="0" t="s">
        <v>315</v>
      </c>
      <c r="M4" s="0"/>
      <c r="N4" s="6" t="n">
        <v>291.39</v>
      </c>
      <c r="O4" s="0" t="s">
        <v>315</v>
      </c>
      <c r="P4" s="0"/>
      <c r="Q4" s="6" t="n">
        <v>110</v>
      </c>
      <c r="R4" s="0" t="s">
        <v>315</v>
      </c>
      <c r="S4" s="0"/>
      <c r="T4" s="5" t="s">
        <f>=SUM(U2:U3)/SUM(T2:T3)</f>
      </c>
      <c r="U4" s="0" t="s">
        <v>11</v>
      </c>
      <c r="V4" s="0"/>
      <c r="W4" s="6" t="n">
        <v>167.34</v>
      </c>
      <c r="X4" s="0" t="s">
        <v>315</v>
      </c>
      <c r="Y4" s="0"/>
      <c r="Z4" s="6" t="n">
        <v>51.02</v>
      </c>
      <c r="AA4" s="0" t="s">
        <v>315</v>
      </c>
      <c r="AB4" s="0"/>
      <c r="AC4" s="6" t="n">
        <v>578.1</v>
      </c>
      <c r="AD4" s="0" t="s">
        <v>315</v>
      </c>
      <c r="AE4" s="0"/>
      <c r="AF4" s="6" t="n">
        <v>30.87</v>
      </c>
      <c r="AG4" s="0" t="s">
        <v>315</v>
      </c>
      <c r="AH4" s="0"/>
      <c r="AI4" s="6" t="n">
        <v>39.2</v>
      </c>
      <c r="AJ4" s="0" t="s">
        <v>315</v>
      </c>
      <c r="AK4" s="0"/>
      <c r="AL4" s="6" t="n">
        <v>100.56154187</v>
      </c>
      <c r="AM4" s="0" t="s">
        <v>315</v>
      </c>
      <c r="AN4" s="0"/>
      <c r="AO4" s="6" t="n">
        <v>23374.08487354</v>
      </c>
      <c r="AP4" s="0" t="s">
        <v>315</v>
      </c>
      <c r="AQ4" s="11" t="n">
        <v>43888</v>
      </c>
      <c r="AR4" s="6" t="n">
        <v>6100</v>
      </c>
      <c r="AS4" s="6" t="n">
        <v>5994.66</v>
      </c>
      <c r="AT4" s="0"/>
      <c r="AU4" s="5" t="s">
        <f>=SUM(AV2:AV3)/SUM(AU2:AU3)</f>
      </c>
      <c r="AV4" s="0" t="s">
        <v>11</v>
      </c>
      <c r="AW4" s="0"/>
      <c r="AX4" s="5" t="s">
        <f>=SUM(AY2:AY3)/SUM(AX2:AX3)</f>
      </c>
      <c r="AY4" s="0" t="s">
        <v>11</v>
      </c>
      <c r="AZ4" s="0"/>
      <c r="BA4" s="6" t="n">
        <v>14.242</v>
      </c>
      <c r="BB4" s="0" t="s">
        <v>315</v>
      </c>
      <c r="BC4" s="11" t="n">
        <v>43749</v>
      </c>
      <c r="BD4" s="6" t="n">
        <v>100</v>
      </c>
      <c r="BE4" s="6" t="n">
        <v>1260.89</v>
      </c>
    </row>
    <row collapsed="false" customFormat="false" customHeight="false" hidden="false" ht="12.1" outlineLevel="0" r="5">
      <c r="A5" s="0"/>
      <c r="B5" s="6" t="n">
        <v>5</v>
      </c>
      <c r="C5" s="0" t="s">
        <v>316</v>
      </c>
      <c r="D5" s="0"/>
      <c r="E5" s="6" t="n">
        <v>3</v>
      </c>
      <c r="F5" s="0" t="s">
        <v>316</v>
      </c>
      <c r="G5" s="0"/>
      <c r="H5" s="6" t="n">
        <v>12</v>
      </c>
      <c r="I5" s="0" t="s">
        <v>316</v>
      </c>
      <c r="J5" s="0"/>
      <c r="K5" s="6" t="n">
        <v>1</v>
      </c>
      <c r="L5" s="0" t="s">
        <v>316</v>
      </c>
      <c r="M5" s="0"/>
      <c r="N5" s="6" t="n">
        <v>20</v>
      </c>
      <c r="O5" s="0" t="s">
        <v>316</v>
      </c>
      <c r="P5" s="0"/>
      <c r="Q5" s="6" t="n">
        <v>50</v>
      </c>
      <c r="R5" s="0" t="s">
        <v>316</v>
      </c>
      <c r="S5" s="0"/>
      <c r="T5" s="6" t="n">
        <v>63.44</v>
      </c>
      <c r="U5" s="0" t="s">
        <v>315</v>
      </c>
      <c r="V5" s="0"/>
      <c r="W5" s="6" t="n">
        <v>10</v>
      </c>
      <c r="X5" s="0" t="s">
        <v>316</v>
      </c>
      <c r="Y5" s="0"/>
      <c r="Z5" s="6" t="n">
        <v>30</v>
      </c>
      <c r="AA5" s="0" t="s">
        <v>316</v>
      </c>
      <c r="AB5" s="0"/>
      <c r="AC5" s="6" t="n">
        <v>2</v>
      </c>
      <c r="AD5" s="0" t="s">
        <v>316</v>
      </c>
      <c r="AE5" s="0"/>
      <c r="AF5" s="6" t="n">
        <v>30</v>
      </c>
      <c r="AG5" s="0" t="s">
        <v>316</v>
      </c>
      <c r="AH5" s="0"/>
      <c r="AI5" s="6" t="n">
        <v>8</v>
      </c>
      <c r="AJ5" s="0" t="s">
        <v>316</v>
      </c>
      <c r="AK5" s="0"/>
      <c r="AL5" s="6" t="n">
        <v>400</v>
      </c>
      <c r="AM5" s="0" t="s">
        <v>316</v>
      </c>
      <c r="AN5" s="0"/>
      <c r="AO5" s="6" t="n">
        <v>1</v>
      </c>
      <c r="AP5" s="0" t="s">
        <v>316</v>
      </c>
      <c r="AQ5" s="0"/>
      <c r="AR5" s="5" t="s">
        <f>=SUM(AS2:AS4)/SUM(AR2:AR4)</f>
      </c>
      <c r="AS5" s="0" t="s">
        <v>11</v>
      </c>
      <c r="AT5" s="0"/>
      <c r="AU5" s="6" t="n">
        <v>3688.4294447</v>
      </c>
      <c r="AV5" s="0" t="s">
        <v>315</v>
      </c>
      <c r="AW5" s="0"/>
      <c r="AX5" s="6" t="n">
        <v>26.72272529</v>
      </c>
      <c r="AY5" s="0" t="s">
        <v>315</v>
      </c>
      <c r="AZ5" s="0"/>
      <c r="BA5" s="6" t="n">
        <v>500</v>
      </c>
      <c r="BB5" s="0" t="s">
        <v>316</v>
      </c>
      <c r="BC5" s="0"/>
      <c r="BD5" s="5" t="s">
        <f>=SUM(BE2:BE4)/SUM(BD2:BD4)</f>
      </c>
      <c r="BE5" s="0" t="s">
        <v>11</v>
      </c>
    </row>
    <row collapsed="false" customFormat="false" customHeight="false" hidden="false" ht="12.1" outlineLevel="0" r="6">
      <c r="A6" s="0"/>
      <c r="B6" s="5" t="s">
        <f>=B5*(ABS(B4)-ABS(B3))</f>
      </c>
      <c r="C6" s="0" t="s">
        <v>317</v>
      </c>
      <c r="D6" s="0"/>
      <c r="E6" s="5" t="s">
        <f>=E5*(ABS(E4)-ABS(E3))</f>
      </c>
      <c r="F6" s="0" t="s">
        <v>317</v>
      </c>
      <c r="G6" s="0"/>
      <c r="H6" s="5" t="s">
        <f>=H5*(ABS(H4)-ABS(H3))</f>
      </c>
      <c r="I6" s="0" t="s">
        <v>317</v>
      </c>
      <c r="J6" s="0"/>
      <c r="K6" s="5" t="s">
        <f>=K5*(ABS(K4)-ABS(K3))</f>
      </c>
      <c r="L6" s="0" t="s">
        <v>317</v>
      </c>
      <c r="M6" s="0"/>
      <c r="N6" s="5" t="s">
        <f>=N5*(ABS(N4)-ABS(N3))</f>
      </c>
      <c r="O6" s="0" t="s">
        <v>317</v>
      </c>
      <c r="P6" s="0"/>
      <c r="Q6" s="5" t="s">
        <f>=Q5*(ABS(Q4)-ABS(Q3))</f>
      </c>
      <c r="R6" s="0" t="s">
        <v>317</v>
      </c>
      <c r="S6" s="0"/>
      <c r="T6" s="6" t="n">
        <v>70</v>
      </c>
      <c r="U6" s="0" t="s">
        <v>316</v>
      </c>
      <c r="V6" s="0"/>
      <c r="W6" s="5" t="s">
        <f>=W5*(ABS(W4)-ABS(W3))</f>
      </c>
      <c r="X6" s="0" t="s">
        <v>317</v>
      </c>
      <c r="Y6" s="0"/>
      <c r="Z6" s="5" t="s">
        <f>=Z5*(ABS(Z4)-ABS(Z3))</f>
      </c>
      <c r="AA6" s="0" t="s">
        <v>317</v>
      </c>
      <c r="AB6" s="0"/>
      <c r="AC6" s="5" t="s">
        <f>=AC5*(ABS(AC4)-ABS(AC3))</f>
      </c>
      <c r="AD6" s="0" t="s">
        <v>317</v>
      </c>
      <c r="AE6" s="0"/>
      <c r="AF6" s="5" t="s">
        <f>=AF5*(ABS(AF4)-ABS(AF3))</f>
      </c>
      <c r="AG6" s="0" t="s">
        <v>317</v>
      </c>
      <c r="AH6" s="0"/>
      <c r="AI6" s="5" t="s">
        <f>=AI5*(ABS(AI4)-ABS(AI3))</f>
      </c>
      <c r="AJ6" s="0" t="s">
        <v>317</v>
      </c>
      <c r="AK6" s="0"/>
      <c r="AL6" s="5" t="s">
        <f>=AL5*(ABS(AL4)-ABS(AL3))</f>
      </c>
      <c r="AM6" s="0" t="s">
        <v>317</v>
      </c>
      <c r="AN6" s="0"/>
      <c r="AO6" s="5" t="s">
        <f>=AO5*(ABS(AO4)-ABS(AO3))</f>
      </c>
      <c r="AP6" s="0" t="s">
        <v>317</v>
      </c>
      <c r="AQ6" s="0"/>
      <c r="AR6" s="6" t="n">
        <v>1.072807</v>
      </c>
      <c r="AS6" s="0" t="s">
        <v>315</v>
      </c>
      <c r="AT6" s="0"/>
      <c r="AU6" s="6" t="n">
        <v>3</v>
      </c>
      <c r="AV6" s="0" t="s">
        <v>316</v>
      </c>
      <c r="AW6" s="0"/>
      <c r="AX6" s="6" t="n">
        <v>400</v>
      </c>
      <c r="AY6" s="0" t="s">
        <v>316</v>
      </c>
      <c r="AZ6" s="0"/>
      <c r="BA6" s="5" t="s">
        <f>=BA5*(ABS(BA4)-ABS(BA3))</f>
      </c>
      <c r="BB6" s="0" t="s">
        <v>317</v>
      </c>
      <c r="BC6" s="0"/>
      <c r="BD6" s="6" t="n">
        <v>17.572</v>
      </c>
      <c r="BE6" s="0" t="s">
        <v>315</v>
      </c>
    </row>
    <row collapsed="false" customFormat="false" customHeight="false" hidden="false" ht="12.1" outlineLevel="0" r="7">
      <c r="A7" s="0"/>
      <c r="B7" s="0"/>
      <c r="C7" s="0"/>
      <c r="D7" s="0"/>
      <c r="E7" s="0"/>
      <c r="F7" s="0"/>
      <c r="G7" s="0"/>
      <c r="H7" s="0"/>
      <c r="I7" s="0"/>
      <c r="J7" s="0"/>
      <c r="K7" s="0"/>
      <c r="L7" s="0"/>
      <c r="M7" s="0"/>
      <c r="N7" s="0"/>
      <c r="O7" s="0"/>
      <c r="P7" s="0"/>
      <c r="Q7" s="0"/>
      <c r="R7" s="0"/>
      <c r="S7" s="0"/>
      <c r="T7" s="5" t="s">
        <f>=T6*(ABS(T5)-ABS(T4))</f>
      </c>
      <c r="U7" s="0" t="s">
        <v>317</v>
      </c>
      <c r="V7" s="0"/>
      <c r="W7" s="0"/>
      <c r="X7" s="0"/>
      <c r="Y7" s="0"/>
      <c r="Z7" s="0"/>
      <c r="AA7" s="0"/>
      <c r="AB7" s="0"/>
      <c r="AC7" s="0"/>
      <c r="AD7" s="0"/>
      <c r="AE7" s="0"/>
      <c r="AF7" s="0"/>
      <c r="AG7" s="0"/>
      <c r="AH7" s="0"/>
      <c r="AI7" s="0"/>
      <c r="AJ7" s="0"/>
      <c r="AK7" s="0"/>
      <c r="AL7" s="0"/>
      <c r="AM7" s="0"/>
      <c r="AN7" s="0"/>
      <c r="AO7" s="0"/>
      <c r="AP7" s="0"/>
      <c r="AQ7" s="0"/>
      <c r="AR7" s="6" t="n">
        <v>11100</v>
      </c>
      <c r="AS7" s="0" t="s">
        <v>316</v>
      </c>
      <c r="AT7" s="0"/>
      <c r="AU7" s="5" t="s">
        <f>=AU6*(ABS(AU5)-ABS(AU4))</f>
      </c>
      <c r="AV7" s="0" t="s">
        <v>317</v>
      </c>
      <c r="AW7" s="0"/>
      <c r="AX7" s="5" t="s">
        <f>=AX6*(ABS(AX5)-ABS(AX4))</f>
      </c>
      <c r="AY7" s="0" t="s">
        <v>317</v>
      </c>
      <c r="AZ7" s="0"/>
      <c r="BA7" s="0"/>
      <c r="BB7" s="0"/>
      <c r="BC7" s="0"/>
      <c r="BD7" s="6" t="n">
        <v>300</v>
      </c>
      <c r="BE7" s="0" t="s">
        <v>316</v>
      </c>
    </row>
    <row collapsed="false" customFormat="false" customHeight="false" hidden="false" ht="12.1" outlineLevel="0" r="8">
      <c r="A8" s="0"/>
      <c r="B8" s="0"/>
      <c r="C8" s="0"/>
      <c r="D8" s="0"/>
      <c r="E8" s="0"/>
      <c r="F8" s="0"/>
      <c r="G8" s="0"/>
      <c r="H8" s="0"/>
      <c r="I8" s="0"/>
      <c r="J8" s="0"/>
      <c r="K8" s="0"/>
      <c r="L8" s="0"/>
      <c r="M8" s="0"/>
      <c r="N8" s="0"/>
      <c r="O8" s="0"/>
      <c r="P8" s="0"/>
      <c r="Q8" s="0"/>
      <c r="R8" s="0"/>
      <c r="S8" s="0"/>
      <c r="T8" s="0"/>
      <c r="U8" s="0"/>
      <c r="V8" s="0"/>
      <c r="W8" s="0"/>
      <c r="X8" s="0"/>
      <c r="Y8" s="0"/>
      <c r="Z8" s="0"/>
      <c r="AA8" s="0"/>
      <c r="AB8" s="0"/>
      <c r="AC8" s="0"/>
      <c r="AD8" s="0"/>
      <c r="AE8" s="0"/>
      <c r="AF8" s="0"/>
      <c r="AG8" s="0"/>
      <c r="AH8" s="0"/>
      <c r="AI8" s="0"/>
      <c r="AJ8" s="0"/>
      <c r="AK8" s="0"/>
      <c r="AL8" s="0"/>
      <c r="AM8" s="0"/>
      <c r="AN8" s="0"/>
      <c r="AO8" s="0"/>
      <c r="AP8" s="0"/>
      <c r="AQ8" s="0"/>
      <c r="AR8" s="5" t="s">
        <f>=AR7*(ABS(AR6)-ABS(AR5))</f>
      </c>
      <c r="AS8" s="0" t="s">
        <v>317</v>
      </c>
      <c r="AT8" s="0"/>
      <c r="AU8" s="0"/>
      <c r="AV8" s="0"/>
      <c r="AW8" s="0"/>
      <c r="AX8" s="0"/>
      <c r="AY8" s="0"/>
      <c r="AZ8" s="0"/>
      <c r="BA8" s="0"/>
      <c r="BB8" s="0"/>
      <c r="BC8" s="0"/>
      <c r="BD8" s="5" t="s">
        <f>=BD7*(ABS(BD6)-ABS(BD5))</f>
      </c>
      <c r="BE8" s="0" t="s">
        <v>317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131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3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0" customWidth="1"/>
    <col min="12" max="12" width="10" customWidth="1"/>
    <col min="13" max="13" width="15" customWidth="1"/>
    <col min="14" max="14" width="15" customWidth="1"/>
    <col min="15" max="15" width="15" customWidth="1"/>
    <col min="16" max="16" width="15" customWidth="1"/>
    <col min="17" max="17" width="15" customWidth="1"/>
    <col min="18" max="18" width="15" customWidth="1"/>
    <col min="19" max="19" width="15" customWidth="1"/>
  </cols>
  <sheetData>
    <row collapsed="false" customFormat="false" customHeight="false" hidden="false" ht="12.1" outlineLevel="0" r="1">
      <c r="A1" s="19" t="s">
        <v>77</v>
      </c>
      <c r="B1" s="19" t="s">
        <v>0</v>
      </c>
      <c r="C1" s="19" t="s">
        <v>2</v>
      </c>
      <c r="D1" s="19" t="s">
        <v>318</v>
      </c>
      <c r="E1" s="19" t="s">
        <v>1</v>
      </c>
      <c r="F1" s="19" t="s">
        <v>3</v>
      </c>
      <c r="G1" s="19" t="s">
        <v>4</v>
      </c>
      <c r="H1" s="19" t="s">
        <v>5</v>
      </c>
      <c r="I1" s="19" t="s">
        <v>9</v>
      </c>
      <c r="J1" s="19" t="s">
        <v>7</v>
      </c>
      <c r="K1" s="19" t="s">
        <v>319</v>
      </c>
      <c r="L1" s="19" t="s">
        <v>320</v>
      </c>
      <c r="M1" s="19" t="s">
        <v>19</v>
      </c>
      <c r="N1" s="19" t="s">
        <v>321</v>
      </c>
    </row>
    <row collapsed="false" customFormat="false" customHeight="false" hidden="false" ht="12.1" outlineLevel="0" r="2">
      <c r="A2" s="22" t="n">
        <v>43570</v>
      </c>
      <c r="B2" s="23" t="s">
        <v>322</v>
      </c>
      <c r="C2" s="23" t="s">
        <v>84</v>
      </c>
      <c r="D2" s="23" t="s">
        <v>322</v>
      </c>
      <c r="E2" s="23" t="s">
        <v>322</v>
      </c>
      <c r="F2" s="23" t="s">
        <v>19</v>
      </c>
      <c r="G2" s="24" t="n">
        <v>1</v>
      </c>
      <c r="H2" s="25" t="n">
        <v>13887</v>
      </c>
      <c r="I2" s="25" t="n">
        <v>13887</v>
      </c>
      <c r="J2" s="25" t="n">
        <v>0</v>
      </c>
      <c r="K2" s="25" t="n">
        <v>0</v>
      </c>
      <c r="L2" s="25" t="n">
        <v>0</v>
      </c>
      <c r="M2" s="6" t="s">
        <f>=I2+J2+K2+L2</f>
      </c>
      <c r="N2" s="23"/>
    </row>
    <row collapsed="false" customFormat="false" customHeight="false" hidden="false" ht="12.1" outlineLevel="0" r="3">
      <c r="A3" s="21" t="n">
        <v>43570</v>
      </c>
      <c r="B3" s="17" t="s">
        <v>55</v>
      </c>
      <c r="C3" s="17" t="s">
        <v>323</v>
      </c>
      <c r="D3" s="17" t="s">
        <v>271</v>
      </c>
      <c r="E3" s="17" t="s">
        <v>56</v>
      </c>
      <c r="F3" s="17" t="s">
        <v>19</v>
      </c>
      <c r="G3" s="7" t="n">
        <v>4</v>
      </c>
      <c r="H3" s="6" t="n">
        <v>3321</v>
      </c>
      <c r="I3" s="6" t="n">
        <v>-13284</v>
      </c>
      <c r="J3" s="6" t="n">
        <v>0</v>
      </c>
      <c r="K3" s="6" t="n">
        <v>-39.85</v>
      </c>
      <c r="L3" s="6" t="n">
        <v>-1.24</v>
      </c>
      <c r="M3" s="6" t="s">
        <f>=I3+J3+K3+L3</f>
      </c>
      <c r="N3" s="17"/>
    </row>
    <row collapsed="false" customFormat="false" customHeight="false" hidden="false" ht="12.1" outlineLevel="0" r="4">
      <c r="A4" s="26" t="n">
        <v>43573</v>
      </c>
      <c r="B4" s="27" t="s">
        <v>324</v>
      </c>
      <c r="C4" s="27" t="s">
        <v>325</v>
      </c>
      <c r="D4" s="27" t="s">
        <v>324</v>
      </c>
      <c r="E4" s="27" t="s">
        <v>324</v>
      </c>
      <c r="F4" s="27" t="s">
        <v>19</v>
      </c>
      <c r="G4" s="28" t="n">
        <v>1</v>
      </c>
      <c r="H4" s="29" t="n">
        <v>-149</v>
      </c>
      <c r="I4" s="29" t="n">
        <v>-149</v>
      </c>
      <c r="J4" s="29" t="n">
        <v>0</v>
      </c>
      <c r="K4" s="29" t="n">
        <v>0</v>
      </c>
      <c r="L4" s="29" t="n">
        <v>0</v>
      </c>
      <c r="M4" s="6" t="s">
        <f>=I4+J4+K4+L4</f>
      </c>
      <c r="N4" s="27"/>
    </row>
    <row collapsed="false" customFormat="false" customHeight="false" hidden="false" ht="12.1" outlineLevel="0" r="5">
      <c r="A5" s="22" t="n">
        <v>43598</v>
      </c>
      <c r="B5" s="23" t="s">
        <v>322</v>
      </c>
      <c r="C5" s="23" t="s">
        <v>84</v>
      </c>
      <c r="D5" s="23" t="s">
        <v>322</v>
      </c>
      <c r="E5" s="23" t="s">
        <v>322</v>
      </c>
      <c r="F5" s="23" t="s">
        <v>19</v>
      </c>
      <c r="G5" s="24" t="n">
        <v>1</v>
      </c>
      <c r="H5" s="25" t="n">
        <v>4500</v>
      </c>
      <c r="I5" s="25" t="n">
        <v>4500</v>
      </c>
      <c r="J5" s="25" t="n">
        <v>0</v>
      </c>
      <c r="K5" s="25" t="n">
        <v>0</v>
      </c>
      <c r="L5" s="25" t="n">
        <v>0</v>
      </c>
      <c r="M5" s="6" t="s">
        <f>=I5+J5+K5+L5</f>
      </c>
      <c r="N5" s="23"/>
    </row>
    <row collapsed="false" customFormat="false" customHeight="false" hidden="false" ht="12.1" outlineLevel="0" r="6">
      <c r="A6" s="21" t="n">
        <v>43598</v>
      </c>
      <c r="B6" s="17" t="s">
        <v>67</v>
      </c>
      <c r="C6" s="17" t="s">
        <v>326</v>
      </c>
      <c r="D6" s="17" t="s">
        <v>271</v>
      </c>
      <c r="E6" s="17" t="s">
        <v>56</v>
      </c>
      <c r="F6" s="17" t="s">
        <v>19</v>
      </c>
      <c r="G6" s="7" t="n">
        <v>1</v>
      </c>
      <c r="H6" s="6" t="n">
        <v>2415</v>
      </c>
      <c r="I6" s="6" t="n">
        <v>-2415</v>
      </c>
      <c r="J6" s="6" t="n">
        <v>0</v>
      </c>
      <c r="K6" s="6" t="n">
        <v>-7.25</v>
      </c>
      <c r="L6" s="6" t="n">
        <v>-0.23</v>
      </c>
      <c r="M6" s="6" t="s">
        <f>=I6+J6+K6+L6</f>
      </c>
      <c r="N6" s="17"/>
    </row>
    <row collapsed="false" customFormat="false" customHeight="false" hidden="false" ht="12.1" outlineLevel="0" r="7">
      <c r="A7" s="21" t="n">
        <v>43598</v>
      </c>
      <c r="B7" s="17" t="s">
        <v>274</v>
      </c>
      <c r="C7" s="17" t="s">
        <v>327</v>
      </c>
      <c r="D7" s="17" t="s">
        <v>271</v>
      </c>
      <c r="E7" s="17" t="s">
        <v>56</v>
      </c>
      <c r="F7" s="17" t="s">
        <v>19</v>
      </c>
      <c r="G7" s="7" t="n">
        <v>1</v>
      </c>
      <c r="H7" s="6" t="n">
        <v>2261</v>
      </c>
      <c r="I7" s="6" t="n">
        <v>-2261</v>
      </c>
      <c r="J7" s="6" t="n">
        <v>0</v>
      </c>
      <c r="K7" s="6" t="n">
        <v>-6.78</v>
      </c>
      <c r="L7" s="6" t="n">
        <v>-0.21</v>
      </c>
      <c r="M7" s="6" t="s">
        <f>=I7+J7+K7+L7</f>
      </c>
      <c r="N7" s="17"/>
    </row>
    <row collapsed="false" customFormat="false" customHeight="false" hidden="false" ht="12.1" outlineLevel="0" r="8">
      <c r="A8" s="26" t="n">
        <v>43601</v>
      </c>
      <c r="B8" s="27" t="s">
        <v>324</v>
      </c>
      <c r="C8" s="27" t="s">
        <v>325</v>
      </c>
      <c r="D8" s="27" t="s">
        <v>324</v>
      </c>
      <c r="E8" s="27" t="s">
        <v>324</v>
      </c>
      <c r="F8" s="27" t="s">
        <v>19</v>
      </c>
      <c r="G8" s="28" t="n">
        <v>1</v>
      </c>
      <c r="H8" s="29" t="n">
        <v>-149</v>
      </c>
      <c r="I8" s="29" t="n">
        <v>-149</v>
      </c>
      <c r="J8" s="29" t="n">
        <v>0</v>
      </c>
      <c r="K8" s="29" t="n">
        <v>0</v>
      </c>
      <c r="L8" s="29" t="n">
        <v>0</v>
      </c>
      <c r="M8" s="6" t="s">
        <f>=I8+J8+K8+L8</f>
      </c>
      <c r="N8" s="27"/>
    </row>
    <row collapsed="false" customFormat="false" customHeight="false" hidden="false" ht="12.1" outlineLevel="0" r="9">
      <c r="A9" s="22" t="n">
        <v>43627</v>
      </c>
      <c r="B9" s="23" t="s">
        <v>322</v>
      </c>
      <c r="C9" s="23" t="s">
        <v>84</v>
      </c>
      <c r="D9" s="23" t="s">
        <v>322</v>
      </c>
      <c r="E9" s="23" t="s">
        <v>322</v>
      </c>
      <c r="F9" s="23" t="s">
        <v>19</v>
      </c>
      <c r="G9" s="24" t="n">
        <v>1</v>
      </c>
      <c r="H9" s="25" t="n">
        <v>7500</v>
      </c>
      <c r="I9" s="25" t="n">
        <v>7500</v>
      </c>
      <c r="J9" s="25" t="n">
        <v>0</v>
      </c>
      <c r="K9" s="25" t="n">
        <v>0</v>
      </c>
      <c r="L9" s="25" t="n">
        <v>0</v>
      </c>
      <c r="M9" s="6" t="s">
        <f>=I9+J9+K9+L9</f>
      </c>
      <c r="N9" s="23"/>
    </row>
    <row collapsed="false" customFormat="false" customHeight="false" hidden="false" ht="12.1" outlineLevel="0" r="10">
      <c r="A10" s="21" t="n">
        <v>43627</v>
      </c>
      <c r="B10" s="17" t="s">
        <v>59</v>
      </c>
      <c r="C10" s="17" t="s">
        <v>328</v>
      </c>
      <c r="D10" s="17" t="s">
        <v>271</v>
      </c>
      <c r="E10" s="17" t="s">
        <v>56</v>
      </c>
      <c r="F10" s="17" t="s">
        <v>19</v>
      </c>
      <c r="G10" s="7" t="n">
        <v>1</v>
      </c>
      <c r="H10" s="6" t="n">
        <v>4897</v>
      </c>
      <c r="I10" s="6" t="n">
        <v>-4897</v>
      </c>
      <c r="J10" s="6" t="n">
        <v>0</v>
      </c>
      <c r="K10" s="6" t="n">
        <v>-14.69</v>
      </c>
      <c r="L10" s="6" t="n">
        <v>-0.45</v>
      </c>
      <c r="M10" s="6" t="s">
        <f>=I10+J10+K10+L10</f>
      </c>
      <c r="N10" s="17"/>
    </row>
    <row collapsed="false" customFormat="false" customHeight="false" hidden="false" ht="12.1" outlineLevel="0" r="11">
      <c r="A11" s="21" t="n">
        <v>43627</v>
      </c>
      <c r="B11" s="17" t="s">
        <v>65</v>
      </c>
      <c r="C11" s="17" t="s">
        <v>329</v>
      </c>
      <c r="D11" s="17" t="s">
        <v>271</v>
      </c>
      <c r="E11" s="17" t="s">
        <v>56</v>
      </c>
      <c r="F11" s="17" t="s">
        <v>19</v>
      </c>
      <c r="G11" s="7" t="n">
        <v>1</v>
      </c>
      <c r="H11" s="6" t="n">
        <v>2478</v>
      </c>
      <c r="I11" s="6" t="n">
        <v>-2478</v>
      </c>
      <c r="J11" s="6" t="n">
        <v>0</v>
      </c>
      <c r="K11" s="6" t="n">
        <v>-7.44</v>
      </c>
      <c r="L11" s="6" t="n">
        <v>-0.23</v>
      </c>
      <c r="M11" s="6" t="s">
        <f>=I11+J11+K11+L11</f>
      </c>
      <c r="N11" s="17"/>
    </row>
    <row collapsed="false" customFormat="false" customHeight="false" hidden="false" ht="12.1" outlineLevel="0" r="12">
      <c r="A12" s="26" t="n">
        <v>43633</v>
      </c>
      <c r="B12" s="27" t="s">
        <v>324</v>
      </c>
      <c r="C12" s="27" t="s">
        <v>325</v>
      </c>
      <c r="D12" s="27" t="s">
        <v>324</v>
      </c>
      <c r="E12" s="27" t="s">
        <v>324</v>
      </c>
      <c r="F12" s="27" t="s">
        <v>19</v>
      </c>
      <c r="G12" s="28" t="n">
        <v>1</v>
      </c>
      <c r="H12" s="29" t="n">
        <v>-149</v>
      </c>
      <c r="I12" s="29" t="n">
        <v>-149</v>
      </c>
      <c r="J12" s="29" t="n">
        <v>0</v>
      </c>
      <c r="K12" s="29" t="n">
        <v>0</v>
      </c>
      <c r="L12" s="29" t="n">
        <v>0</v>
      </c>
      <c r="M12" s="6" t="s">
        <f>=I12+J12+K12+L12</f>
      </c>
      <c r="N12" s="27"/>
    </row>
    <row collapsed="false" customFormat="false" customHeight="false" hidden="false" ht="12.1" outlineLevel="0" r="13">
      <c r="A13" s="22" t="n">
        <v>43657</v>
      </c>
      <c r="B13" s="23" t="s">
        <v>322</v>
      </c>
      <c r="C13" s="23" t="s">
        <v>84</v>
      </c>
      <c r="D13" s="23" t="s">
        <v>322</v>
      </c>
      <c r="E13" s="23" t="s">
        <v>322</v>
      </c>
      <c r="F13" s="23" t="s">
        <v>19</v>
      </c>
      <c r="G13" s="24" t="n">
        <v>1</v>
      </c>
      <c r="H13" s="25" t="n">
        <v>6150</v>
      </c>
      <c r="I13" s="25" t="n">
        <v>6150</v>
      </c>
      <c r="J13" s="25" t="n">
        <v>0</v>
      </c>
      <c r="K13" s="25" t="n">
        <v>0</v>
      </c>
      <c r="L13" s="25" t="n">
        <v>0</v>
      </c>
      <c r="M13" s="6" t="s">
        <f>=I13+J13+K13+L13</f>
      </c>
      <c r="N13" s="23"/>
    </row>
    <row collapsed="false" customFormat="false" customHeight="false" hidden="false" ht="12.1" outlineLevel="0" r="14">
      <c r="A14" s="21" t="n">
        <v>43657</v>
      </c>
      <c r="B14" s="17" t="s">
        <v>275</v>
      </c>
      <c r="C14" s="17" t="s">
        <v>330</v>
      </c>
      <c r="D14" s="17" t="s">
        <v>271</v>
      </c>
      <c r="E14" s="17" t="s">
        <v>331</v>
      </c>
      <c r="F14" s="17" t="s">
        <v>19</v>
      </c>
      <c r="G14" s="7" t="n">
        <v>6</v>
      </c>
      <c r="H14" s="6" t="n">
        <v>100.1</v>
      </c>
      <c r="I14" s="6" t="n">
        <v>-6006</v>
      </c>
      <c r="J14" s="6" t="n">
        <v>-35.94</v>
      </c>
      <c r="K14" s="6" t="n">
        <v>-18.02</v>
      </c>
      <c r="L14" s="6" t="n">
        <v>-0.61</v>
      </c>
      <c r="M14" s="6" t="s">
        <f>=I14+J14+K14+L14</f>
      </c>
      <c r="N14" s="17"/>
    </row>
    <row collapsed="false" customFormat="false" customHeight="false" hidden="false" ht="12.1" outlineLevel="0" r="15">
      <c r="A15" s="22" t="n">
        <v>43690</v>
      </c>
      <c r="B15" s="23" t="s">
        <v>322</v>
      </c>
      <c r="C15" s="23" t="s">
        <v>84</v>
      </c>
      <c r="D15" s="23" t="s">
        <v>322</v>
      </c>
      <c r="E15" s="23" t="s">
        <v>322</v>
      </c>
      <c r="F15" s="23" t="s">
        <v>19</v>
      </c>
      <c r="G15" s="24" t="n">
        <v>1</v>
      </c>
      <c r="H15" s="25" t="n">
        <v>17000</v>
      </c>
      <c r="I15" s="25" t="n">
        <v>17000</v>
      </c>
      <c r="J15" s="25" t="n">
        <v>0</v>
      </c>
      <c r="K15" s="25" t="n">
        <v>0</v>
      </c>
      <c r="L15" s="25" t="n">
        <v>0</v>
      </c>
      <c r="M15" s="6" t="s">
        <f>=I15+J15+K15+L15</f>
      </c>
      <c r="N15" s="23"/>
    </row>
    <row collapsed="false" customFormat="false" customHeight="false" hidden="false" ht="12.1" outlineLevel="0" r="16">
      <c r="A16" s="21" t="n">
        <v>43690</v>
      </c>
      <c r="B16" s="17" t="s">
        <v>276</v>
      </c>
      <c r="C16" s="17" t="s">
        <v>332</v>
      </c>
      <c r="D16" s="17" t="s">
        <v>271</v>
      </c>
      <c r="E16" s="17" t="s">
        <v>331</v>
      </c>
      <c r="F16" s="17" t="s">
        <v>19</v>
      </c>
      <c r="G16" s="7" t="n">
        <v>20</v>
      </c>
      <c r="H16" s="6" t="n">
        <v>100.75</v>
      </c>
      <c r="I16" s="6" t="n">
        <v>-6045</v>
      </c>
      <c r="J16" s="6" t="n">
        <v>-58</v>
      </c>
      <c r="K16" s="6" t="n">
        <v>-18.13</v>
      </c>
      <c r="L16" s="6" t="n">
        <v>-0.38</v>
      </c>
      <c r="M16" s="6" t="s">
        <f>=I16+J16+K16+L16</f>
      </c>
      <c r="N16" s="17"/>
    </row>
    <row collapsed="false" customFormat="false" customHeight="false" hidden="false" ht="12.1" outlineLevel="0" r="17">
      <c r="A17" s="21" t="n">
        <v>43690</v>
      </c>
      <c r="B17" s="17" t="s">
        <v>277</v>
      </c>
      <c r="C17" s="17" t="s">
        <v>333</v>
      </c>
      <c r="D17" s="17" t="s">
        <v>271</v>
      </c>
      <c r="E17" s="17" t="s">
        <v>331</v>
      </c>
      <c r="F17" s="17" t="s">
        <v>19</v>
      </c>
      <c r="G17" s="7" t="n">
        <v>19</v>
      </c>
      <c r="H17" s="6" t="n">
        <v>100.85</v>
      </c>
      <c r="I17" s="6" t="n">
        <v>-4790.38</v>
      </c>
      <c r="J17" s="6" t="n">
        <v>-45.98</v>
      </c>
      <c r="K17" s="6" t="n">
        <v>-14.37</v>
      </c>
      <c r="L17" s="6" t="n">
        <v>-0.26</v>
      </c>
      <c r="M17" s="6" t="s">
        <f>=I17+J17+K17+L17</f>
      </c>
      <c r="N17" s="17"/>
    </row>
    <row collapsed="false" customFormat="false" customHeight="false" hidden="false" ht="12.1" outlineLevel="0" r="18">
      <c r="A18" s="21" t="n">
        <v>43690</v>
      </c>
      <c r="B18" s="17" t="s">
        <v>71</v>
      </c>
      <c r="C18" s="17" t="s">
        <v>334</v>
      </c>
      <c r="D18" s="17" t="s">
        <v>271</v>
      </c>
      <c r="E18" s="17" t="s">
        <v>56</v>
      </c>
      <c r="F18" s="17" t="s">
        <v>19</v>
      </c>
      <c r="G18" s="7" t="n">
        <v>1</v>
      </c>
      <c r="H18" s="6" t="n">
        <v>1220</v>
      </c>
      <c r="I18" s="6" t="n">
        <v>-1220</v>
      </c>
      <c r="J18" s="6" t="n">
        <v>0</v>
      </c>
      <c r="K18" s="6" t="n">
        <v>-3.66</v>
      </c>
      <c r="L18" s="6" t="n">
        <v>-0.12</v>
      </c>
      <c r="M18" s="6" t="s">
        <f>=I18+J18+K18+L18</f>
      </c>
      <c r="N18" s="17"/>
    </row>
    <row collapsed="false" customFormat="false" customHeight="false" hidden="false" ht="12.1" outlineLevel="0" r="19">
      <c r="A19" s="21" t="n">
        <v>43690</v>
      </c>
      <c r="B19" s="17" t="s">
        <v>65</v>
      </c>
      <c r="C19" s="17" t="s">
        <v>329</v>
      </c>
      <c r="D19" s="17" t="s">
        <v>271</v>
      </c>
      <c r="E19" s="17" t="s">
        <v>56</v>
      </c>
      <c r="F19" s="17" t="s">
        <v>19</v>
      </c>
      <c r="G19" s="7" t="n">
        <v>2</v>
      </c>
      <c r="H19" s="6" t="n">
        <v>2386</v>
      </c>
      <c r="I19" s="6" t="n">
        <v>-4772</v>
      </c>
      <c r="J19" s="6" t="n">
        <v>0</v>
      </c>
      <c r="K19" s="6" t="n">
        <v>-14.32</v>
      </c>
      <c r="L19" s="6" t="n">
        <v>-0.45</v>
      </c>
      <c r="M19" s="6" t="s">
        <f>=I19+J19+K19+L19</f>
      </c>
      <c r="N19" s="17"/>
    </row>
    <row collapsed="false" customFormat="false" customHeight="false" hidden="false" ht="12.1" outlineLevel="0" r="20">
      <c r="A20" s="22" t="n">
        <v>43718</v>
      </c>
      <c r="B20" s="23" t="s">
        <v>322</v>
      </c>
      <c r="C20" s="23" t="s">
        <v>84</v>
      </c>
      <c r="D20" s="23" t="s">
        <v>322</v>
      </c>
      <c r="E20" s="23" t="s">
        <v>322</v>
      </c>
      <c r="F20" s="23" t="s">
        <v>19</v>
      </c>
      <c r="G20" s="24" t="n">
        <v>1</v>
      </c>
      <c r="H20" s="25" t="n">
        <v>13000</v>
      </c>
      <c r="I20" s="25" t="n">
        <v>13000</v>
      </c>
      <c r="J20" s="25" t="n">
        <v>0</v>
      </c>
      <c r="K20" s="25" t="n">
        <v>0</v>
      </c>
      <c r="L20" s="25" t="n">
        <v>0</v>
      </c>
      <c r="M20" s="6" t="s">
        <f>=I20+J20+K20+L20</f>
      </c>
      <c r="N20" s="23"/>
    </row>
    <row collapsed="false" customFormat="false" customHeight="false" hidden="false" ht="12.1" outlineLevel="0" r="21">
      <c r="A21" s="26" t="n">
        <v>43718</v>
      </c>
      <c r="B21" s="27" t="s">
        <v>324</v>
      </c>
      <c r="C21" s="27" t="s">
        <v>325</v>
      </c>
      <c r="D21" s="27" t="s">
        <v>324</v>
      </c>
      <c r="E21" s="27" t="s">
        <v>324</v>
      </c>
      <c r="F21" s="27" t="s">
        <v>19</v>
      </c>
      <c r="G21" s="28" t="n">
        <v>1</v>
      </c>
      <c r="H21" s="29" t="n">
        <v>-149</v>
      </c>
      <c r="I21" s="29" t="n">
        <v>-149</v>
      </c>
      <c r="J21" s="29" t="n">
        <v>0</v>
      </c>
      <c r="K21" s="29" t="n">
        <v>0</v>
      </c>
      <c r="L21" s="29" t="n">
        <v>0</v>
      </c>
      <c r="M21" s="6" t="s">
        <f>=I21+J21+K21+L21</f>
      </c>
      <c r="N21" s="27"/>
    </row>
    <row collapsed="false" customFormat="false" customHeight="false" hidden="false" ht="12.1" outlineLevel="0" r="22">
      <c r="A22" s="21" t="n">
        <v>43718</v>
      </c>
      <c r="B22" s="17" t="s">
        <v>278</v>
      </c>
      <c r="C22" s="17" t="s">
        <v>335</v>
      </c>
      <c r="D22" s="17" t="s">
        <v>271</v>
      </c>
      <c r="E22" s="17" t="s">
        <v>331</v>
      </c>
      <c r="F22" s="17" t="s">
        <v>19</v>
      </c>
      <c r="G22" s="7" t="n">
        <v>11</v>
      </c>
      <c r="H22" s="6" t="n">
        <v>100.05</v>
      </c>
      <c r="I22" s="6" t="n">
        <v>-11005.5</v>
      </c>
      <c r="J22" s="6" t="n">
        <v>-409.97</v>
      </c>
      <c r="K22" s="6" t="n">
        <v>-33.02</v>
      </c>
      <c r="L22" s="6" t="n">
        <v>-0.24</v>
      </c>
      <c r="M22" s="6" t="s">
        <f>=I22+J22+K22+L22</f>
      </c>
      <c r="N22" s="17"/>
    </row>
    <row collapsed="false" customFormat="false" customHeight="false" hidden="false" ht="12.1" outlineLevel="0" r="23">
      <c r="A23" s="21" t="n">
        <v>43718</v>
      </c>
      <c r="B23" s="17" t="s">
        <v>71</v>
      </c>
      <c r="C23" s="17" t="s">
        <v>334</v>
      </c>
      <c r="D23" s="17" t="s">
        <v>271</v>
      </c>
      <c r="E23" s="17" t="s">
        <v>56</v>
      </c>
      <c r="F23" s="17" t="s">
        <v>19</v>
      </c>
      <c r="G23" s="7" t="n">
        <v>1</v>
      </c>
      <c r="H23" s="6" t="n">
        <v>1266.5</v>
      </c>
      <c r="I23" s="6" t="n">
        <v>-1266.5</v>
      </c>
      <c r="J23" s="6" t="n">
        <v>0</v>
      </c>
      <c r="K23" s="6" t="n">
        <v>-3.8</v>
      </c>
      <c r="L23" s="6" t="n">
        <v>-0.12</v>
      </c>
      <c r="M23" s="6" t="s">
        <f>=I23+J23+K23+L23</f>
      </c>
      <c r="N23" s="17"/>
    </row>
    <row collapsed="false" customFormat="false" customHeight="false" hidden="false" ht="12.1" outlineLevel="0" r="24">
      <c r="A24" s="26" t="n">
        <v>43719</v>
      </c>
      <c r="B24" s="27" t="s">
        <v>324</v>
      </c>
      <c r="C24" s="27" t="s">
        <v>325</v>
      </c>
      <c r="D24" s="27" t="s">
        <v>324</v>
      </c>
      <c r="E24" s="27" t="s">
        <v>324</v>
      </c>
      <c r="F24" s="27" t="s">
        <v>19</v>
      </c>
      <c r="G24" s="28" t="n">
        <v>1</v>
      </c>
      <c r="H24" s="29" t="n">
        <v>-149</v>
      </c>
      <c r="I24" s="29" t="n">
        <v>-149</v>
      </c>
      <c r="J24" s="29" t="n">
        <v>0</v>
      </c>
      <c r="K24" s="29" t="n">
        <v>0</v>
      </c>
      <c r="L24" s="29" t="n">
        <v>0</v>
      </c>
      <c r="M24" s="6" t="s">
        <f>=I24+J24+K24+L24</f>
      </c>
      <c r="N24" s="27"/>
    </row>
    <row collapsed="false" customFormat="false" customHeight="false" hidden="false" ht="12.1" outlineLevel="0" r="25">
      <c r="A25" s="22" t="n">
        <v>43741</v>
      </c>
      <c r="B25" s="23" t="s">
        <v>336</v>
      </c>
      <c r="C25" s="23" t="s">
        <v>337</v>
      </c>
      <c r="D25" s="23" t="s">
        <v>336</v>
      </c>
      <c r="E25" s="23" t="s">
        <v>336</v>
      </c>
      <c r="F25" s="23" t="s">
        <v>19</v>
      </c>
      <c r="G25" s="24" t="n">
        <v>1</v>
      </c>
      <c r="H25" s="25" t="n">
        <v>11000</v>
      </c>
      <c r="I25" s="25" t="n">
        <v>11000</v>
      </c>
      <c r="J25" s="25" t="n">
        <v>0</v>
      </c>
      <c r="K25" s="25" t="n">
        <v>0</v>
      </c>
      <c r="L25" s="25" t="n">
        <v>0</v>
      </c>
      <c r="M25" s="6" t="s">
        <f>=I25+J25+K25+L25</f>
      </c>
      <c r="N25" s="23"/>
    </row>
    <row collapsed="false" customFormat="false" customHeight="false" hidden="false" ht="12.1" outlineLevel="0" r="26">
      <c r="A26" s="22" t="n">
        <v>43741</v>
      </c>
      <c r="B26" s="23" t="s">
        <v>338</v>
      </c>
      <c r="C26" s="23" t="s">
        <v>339</v>
      </c>
      <c r="D26" s="23" t="s">
        <v>338</v>
      </c>
      <c r="E26" s="23" t="s">
        <v>338</v>
      </c>
      <c r="F26" s="23" t="s">
        <v>19</v>
      </c>
      <c r="G26" s="24" t="n">
        <v>1</v>
      </c>
      <c r="H26" s="25" t="n">
        <v>405.07</v>
      </c>
      <c r="I26" s="25" t="n">
        <v>405.07</v>
      </c>
      <c r="J26" s="25" t="n">
        <v>0</v>
      </c>
      <c r="K26" s="25" t="n">
        <v>0</v>
      </c>
      <c r="L26" s="25" t="n">
        <v>0</v>
      </c>
      <c r="M26" s="6" t="s">
        <f>=I26+J26+K26+L26</f>
      </c>
      <c r="N26" s="23"/>
    </row>
    <row collapsed="false" customFormat="false" customHeight="false" hidden="false" ht="12.1" outlineLevel="0" r="27">
      <c r="A27" s="21" t="n">
        <v>43742</v>
      </c>
      <c r="B27" s="17" t="s">
        <v>279</v>
      </c>
      <c r="C27" s="17" t="s">
        <v>340</v>
      </c>
      <c r="D27" s="17" t="s">
        <v>271</v>
      </c>
      <c r="E27" s="17" t="s">
        <v>331</v>
      </c>
      <c r="F27" s="17" t="s">
        <v>19</v>
      </c>
      <c r="G27" s="7" t="n">
        <v>54</v>
      </c>
      <c r="H27" s="6" t="n">
        <v>100.16</v>
      </c>
      <c r="I27" s="6" t="n">
        <v>-10817.28</v>
      </c>
      <c r="J27" s="6" t="n">
        <v>-291.06</v>
      </c>
      <c r="K27" s="6" t="n">
        <v>-32.45</v>
      </c>
      <c r="L27" s="6" t="n">
        <v>-0.12</v>
      </c>
      <c r="M27" s="6" t="s">
        <f>=I27+J27+K27+L27</f>
      </c>
      <c r="N27" s="17"/>
    </row>
    <row collapsed="false" customFormat="false" customHeight="false" hidden="false" ht="12.1" outlineLevel="0" r="28">
      <c r="A28" s="22" t="n">
        <v>43747</v>
      </c>
      <c r="B28" s="23" t="s">
        <v>336</v>
      </c>
      <c r="C28" s="23" t="s">
        <v>341</v>
      </c>
      <c r="D28" s="23" t="s">
        <v>336</v>
      </c>
      <c r="E28" s="23" t="s">
        <v>336</v>
      </c>
      <c r="F28" s="23" t="s">
        <v>19</v>
      </c>
      <c r="G28" s="24" t="n">
        <v>1</v>
      </c>
      <c r="H28" s="25" t="n">
        <v>4750</v>
      </c>
      <c r="I28" s="25" t="n">
        <v>4750</v>
      </c>
      <c r="J28" s="25" t="n">
        <v>0</v>
      </c>
      <c r="K28" s="25" t="n">
        <v>0</v>
      </c>
      <c r="L28" s="25" t="n">
        <v>0</v>
      </c>
      <c r="M28" s="6" t="s">
        <f>=I28+J28+K28+L28</f>
      </c>
      <c r="N28" s="23"/>
    </row>
    <row collapsed="false" customFormat="false" customHeight="false" hidden="false" ht="12.1" outlineLevel="0" r="29">
      <c r="A29" s="22" t="n">
        <v>43747</v>
      </c>
      <c r="B29" s="23" t="s">
        <v>338</v>
      </c>
      <c r="C29" s="23" t="s">
        <v>342</v>
      </c>
      <c r="D29" s="23" t="s">
        <v>338</v>
      </c>
      <c r="E29" s="23" t="s">
        <v>338</v>
      </c>
      <c r="F29" s="23" t="s">
        <v>19</v>
      </c>
      <c r="G29" s="24" t="n">
        <v>1</v>
      </c>
      <c r="H29" s="25" t="n">
        <v>129.01</v>
      </c>
      <c r="I29" s="25" t="n">
        <v>129.01</v>
      </c>
      <c r="J29" s="25" t="n">
        <v>0</v>
      </c>
      <c r="K29" s="25" t="n">
        <v>0</v>
      </c>
      <c r="L29" s="25" t="n">
        <v>0</v>
      </c>
      <c r="M29" s="6" t="s">
        <f>=I29+J29+K29+L29</f>
      </c>
      <c r="N29" s="23"/>
    </row>
    <row collapsed="false" customFormat="false" customHeight="false" hidden="false" ht="12.1" outlineLevel="0" r="30">
      <c r="A30" s="22" t="n">
        <v>43749</v>
      </c>
      <c r="B30" s="23" t="s">
        <v>322</v>
      </c>
      <c r="C30" s="23" t="s">
        <v>84</v>
      </c>
      <c r="D30" s="23" t="s">
        <v>322</v>
      </c>
      <c r="E30" s="23" t="s">
        <v>322</v>
      </c>
      <c r="F30" s="23" t="s">
        <v>19</v>
      </c>
      <c r="G30" s="24" t="n">
        <v>1</v>
      </c>
      <c r="H30" s="25" t="n">
        <v>20000</v>
      </c>
      <c r="I30" s="25" t="n">
        <v>20000</v>
      </c>
      <c r="J30" s="25" t="n">
        <v>0</v>
      </c>
      <c r="K30" s="25" t="n">
        <v>0</v>
      </c>
      <c r="L30" s="25" t="n">
        <v>0</v>
      </c>
      <c r="M30" s="6" t="s">
        <f>=I30+J30+K30+L30</f>
      </c>
      <c r="N30" s="23"/>
    </row>
    <row collapsed="false" customFormat="false" customHeight="false" hidden="false" ht="12.1" outlineLevel="0" r="31">
      <c r="A31" s="21" t="n">
        <v>43749</v>
      </c>
      <c r="B31" s="17" t="s">
        <v>281</v>
      </c>
      <c r="C31" s="17" t="s">
        <v>343</v>
      </c>
      <c r="D31" s="17" t="s">
        <v>271</v>
      </c>
      <c r="E31" s="17" t="s">
        <v>331</v>
      </c>
      <c r="F31" s="17" t="s">
        <v>19</v>
      </c>
      <c r="G31" s="7" t="n">
        <v>5</v>
      </c>
      <c r="H31" s="6" t="n">
        <v>100.78</v>
      </c>
      <c r="I31" s="6" t="n">
        <v>-5039</v>
      </c>
      <c r="J31" s="6" t="n">
        <v>-187.4</v>
      </c>
      <c r="K31" s="6" t="n">
        <v>-15.12</v>
      </c>
      <c r="L31" s="6" t="n">
        <v>-0.5</v>
      </c>
      <c r="M31" s="6" t="s">
        <f>=I31+J31+K31+L31</f>
      </c>
      <c r="N31" s="17"/>
    </row>
    <row collapsed="false" customFormat="false" customHeight="false" hidden="false" ht="12.1" outlineLevel="0" r="32">
      <c r="A32" s="21" t="n">
        <v>43749</v>
      </c>
      <c r="B32" s="17" t="s">
        <v>280</v>
      </c>
      <c r="C32" s="17" t="s">
        <v>344</v>
      </c>
      <c r="D32" s="17" t="s">
        <v>271</v>
      </c>
      <c r="E32" s="17" t="s">
        <v>331</v>
      </c>
      <c r="F32" s="17" t="s">
        <v>19</v>
      </c>
      <c r="G32" s="7" t="n">
        <v>5</v>
      </c>
      <c r="H32" s="6" t="n">
        <v>102.78</v>
      </c>
      <c r="I32" s="6" t="n">
        <v>-5139</v>
      </c>
      <c r="J32" s="6" t="n">
        <v>-40.25</v>
      </c>
      <c r="K32" s="6" t="n">
        <v>-15.42</v>
      </c>
      <c r="L32" s="6" t="n">
        <v>-0.52</v>
      </c>
      <c r="M32" s="6" t="s">
        <f>=I32+J32+K32+L32</f>
      </c>
      <c r="N32" s="17"/>
    </row>
    <row collapsed="false" customFormat="false" customHeight="false" hidden="false" ht="12.1" outlineLevel="0" r="33">
      <c r="A33" s="21" t="n">
        <v>43749</v>
      </c>
      <c r="B33" s="17" t="s">
        <v>282</v>
      </c>
      <c r="C33" s="17" t="s">
        <v>345</v>
      </c>
      <c r="D33" s="17" t="s">
        <v>271</v>
      </c>
      <c r="E33" s="17" t="s">
        <v>331</v>
      </c>
      <c r="F33" s="17" t="s">
        <v>19</v>
      </c>
      <c r="G33" s="7" t="n">
        <v>5</v>
      </c>
      <c r="H33" s="6" t="n">
        <v>103</v>
      </c>
      <c r="I33" s="6" t="n">
        <v>-5150</v>
      </c>
      <c r="J33" s="6" t="n">
        <v>-25.3</v>
      </c>
      <c r="K33" s="6" t="n">
        <v>-15.45</v>
      </c>
      <c r="L33" s="6" t="n">
        <v>-0.52</v>
      </c>
      <c r="M33" s="6" t="s">
        <f>=I33+J33+K33+L33</f>
      </c>
      <c r="N33" s="17"/>
    </row>
    <row collapsed="false" customFormat="false" customHeight="false" hidden="false" ht="12.1" outlineLevel="0" r="34">
      <c r="A34" s="21" t="n">
        <v>43749</v>
      </c>
      <c r="B34" s="17" t="s">
        <v>67</v>
      </c>
      <c r="C34" s="17" t="s">
        <v>326</v>
      </c>
      <c r="D34" s="17" t="s">
        <v>271</v>
      </c>
      <c r="E34" s="17" t="s">
        <v>56</v>
      </c>
      <c r="F34" s="17" t="s">
        <v>19</v>
      </c>
      <c r="G34" s="7" t="n">
        <v>3</v>
      </c>
      <c r="H34" s="6" t="n">
        <v>2744</v>
      </c>
      <c r="I34" s="6" t="n">
        <v>-8232</v>
      </c>
      <c r="J34" s="6" t="n">
        <v>0</v>
      </c>
      <c r="K34" s="6" t="n">
        <v>-24.69</v>
      </c>
      <c r="L34" s="6" t="n">
        <v>-0.77</v>
      </c>
      <c r="M34" s="6" t="s">
        <f>=I34+J34+K34+L34</f>
      </c>
      <c r="N34" s="17"/>
    </row>
    <row collapsed="false" customFormat="false" customHeight="false" hidden="false" ht="12.1" outlineLevel="0" r="35">
      <c r="A35" s="21" t="n">
        <v>43749</v>
      </c>
      <c r="B35" s="17" t="s">
        <v>71</v>
      </c>
      <c r="C35" s="17" t="s">
        <v>334</v>
      </c>
      <c r="D35" s="17" t="s">
        <v>271</v>
      </c>
      <c r="E35" s="17" t="s">
        <v>56</v>
      </c>
      <c r="F35" s="17" t="s">
        <v>19</v>
      </c>
      <c r="G35" s="7" t="n">
        <v>1</v>
      </c>
      <c r="H35" s="6" t="n">
        <v>1257</v>
      </c>
      <c r="I35" s="6" t="n">
        <v>-1257</v>
      </c>
      <c r="J35" s="6" t="n">
        <v>0</v>
      </c>
      <c r="K35" s="6" t="n">
        <v>-3.77</v>
      </c>
      <c r="L35" s="6" t="n">
        <v>-0.12</v>
      </c>
      <c r="M35" s="6" t="s">
        <f>=I35+J35+K35+L35</f>
      </c>
      <c r="N35" s="17"/>
    </row>
    <row collapsed="false" customFormat="false" customHeight="false" hidden="false" ht="12.1" outlineLevel="0" r="36">
      <c r="A36" s="22" t="n">
        <v>43753</v>
      </c>
      <c r="B36" s="23" t="s">
        <v>336</v>
      </c>
      <c r="C36" s="23" t="s">
        <v>346</v>
      </c>
      <c r="D36" s="23" t="s">
        <v>336</v>
      </c>
      <c r="E36" s="23" t="s">
        <v>336</v>
      </c>
      <c r="F36" s="23" t="s">
        <v>19</v>
      </c>
      <c r="G36" s="24" t="n">
        <v>1</v>
      </c>
      <c r="H36" s="25" t="n">
        <v>6000</v>
      </c>
      <c r="I36" s="25" t="n">
        <v>6000</v>
      </c>
      <c r="J36" s="25" t="n">
        <v>0</v>
      </c>
      <c r="K36" s="25" t="n">
        <v>0</v>
      </c>
      <c r="L36" s="25" t="n">
        <v>0</v>
      </c>
      <c r="M36" s="6" t="s">
        <f>=I36+J36+K36+L36</f>
      </c>
      <c r="N36" s="23"/>
    </row>
    <row collapsed="false" customFormat="false" customHeight="false" hidden="false" ht="12.1" outlineLevel="0" r="37">
      <c r="A37" s="22" t="n">
        <v>43753</v>
      </c>
      <c r="B37" s="23" t="s">
        <v>338</v>
      </c>
      <c r="C37" s="23" t="s">
        <v>347</v>
      </c>
      <c r="D37" s="23" t="s">
        <v>338</v>
      </c>
      <c r="E37" s="23" t="s">
        <v>338</v>
      </c>
      <c r="F37" s="23" t="s">
        <v>19</v>
      </c>
      <c r="G37" s="24" t="n">
        <v>1</v>
      </c>
      <c r="H37" s="25" t="n">
        <v>177.6</v>
      </c>
      <c r="I37" s="25" t="n">
        <v>177.6</v>
      </c>
      <c r="J37" s="25" t="n">
        <v>0</v>
      </c>
      <c r="K37" s="25" t="n">
        <v>0</v>
      </c>
      <c r="L37" s="25" t="n">
        <v>0</v>
      </c>
      <c r="M37" s="6" t="s">
        <f>=I37+J37+K37+L37</f>
      </c>
      <c r="N37" s="23"/>
    </row>
    <row collapsed="false" customFormat="false" customHeight="false" hidden="false" ht="12.1" outlineLevel="0" r="38">
      <c r="A38" s="22" t="n">
        <v>43754</v>
      </c>
      <c r="B38" s="23" t="s">
        <v>336</v>
      </c>
      <c r="C38" s="23" t="s">
        <v>348</v>
      </c>
      <c r="D38" s="23" t="s">
        <v>336</v>
      </c>
      <c r="E38" s="23" t="s">
        <v>336</v>
      </c>
      <c r="F38" s="23" t="s">
        <v>19</v>
      </c>
      <c r="G38" s="24" t="n">
        <v>1</v>
      </c>
      <c r="H38" s="25" t="n">
        <v>10800</v>
      </c>
      <c r="I38" s="25" t="n">
        <v>10800</v>
      </c>
      <c r="J38" s="25" t="n">
        <v>0</v>
      </c>
      <c r="K38" s="25" t="n">
        <v>0</v>
      </c>
      <c r="L38" s="25" t="n">
        <v>0</v>
      </c>
      <c r="M38" s="6" t="s">
        <f>=I38+J38+K38+L38</f>
      </c>
      <c r="N38" s="23"/>
    </row>
    <row collapsed="false" customFormat="false" customHeight="false" hidden="false" ht="12.1" outlineLevel="0" r="39">
      <c r="A39" s="22" t="n">
        <v>43754</v>
      </c>
      <c r="B39" s="23" t="s">
        <v>338</v>
      </c>
      <c r="C39" s="23" t="s">
        <v>349</v>
      </c>
      <c r="D39" s="23" t="s">
        <v>338</v>
      </c>
      <c r="E39" s="23" t="s">
        <v>338</v>
      </c>
      <c r="F39" s="23" t="s">
        <v>19</v>
      </c>
      <c r="G39" s="24" t="n">
        <v>1</v>
      </c>
      <c r="H39" s="25" t="n">
        <v>331.02</v>
      </c>
      <c r="I39" s="25" t="n">
        <v>331.02</v>
      </c>
      <c r="J39" s="25" t="n">
        <v>0</v>
      </c>
      <c r="K39" s="25" t="n">
        <v>0</v>
      </c>
      <c r="L39" s="25" t="n">
        <v>0</v>
      </c>
      <c r="M39" s="6" t="s">
        <f>=I39+J39+K39+L39</f>
      </c>
      <c r="N39" s="23"/>
    </row>
    <row collapsed="false" customFormat="false" customHeight="false" hidden="false" ht="12.1" outlineLevel="0" r="40">
      <c r="A40" s="21" t="n">
        <v>43754</v>
      </c>
      <c r="B40" s="17" t="s">
        <v>284</v>
      </c>
      <c r="C40" s="17" t="s">
        <v>350</v>
      </c>
      <c r="D40" s="17" t="s">
        <v>271</v>
      </c>
      <c r="E40" s="17" t="s">
        <v>331</v>
      </c>
      <c r="F40" s="17" t="s">
        <v>19</v>
      </c>
      <c r="G40" s="7" t="n">
        <v>5</v>
      </c>
      <c r="H40" s="6" t="n">
        <v>101.6</v>
      </c>
      <c r="I40" s="6" t="n">
        <v>-5080</v>
      </c>
      <c r="J40" s="6" t="n">
        <v>-29.5</v>
      </c>
      <c r="K40" s="6" t="n">
        <v>-15.24</v>
      </c>
      <c r="L40" s="6" t="n">
        <v>-0.51</v>
      </c>
      <c r="M40" s="6" t="s">
        <f>=I40+J40+K40+L40</f>
      </c>
      <c r="N40" s="17"/>
    </row>
    <row collapsed="false" customFormat="false" customHeight="false" hidden="false" ht="12.1" outlineLevel="0" r="41">
      <c r="A41" s="21" t="n">
        <v>43754</v>
      </c>
      <c r="B41" s="17" t="s">
        <v>283</v>
      </c>
      <c r="C41" s="17" t="s">
        <v>351</v>
      </c>
      <c r="D41" s="17" t="s">
        <v>271</v>
      </c>
      <c r="E41" s="17" t="s">
        <v>331</v>
      </c>
      <c r="F41" s="17" t="s">
        <v>19</v>
      </c>
      <c r="G41" s="7" t="n">
        <v>1</v>
      </c>
      <c r="H41" s="6" t="n">
        <v>101.65</v>
      </c>
      <c r="I41" s="6" t="n">
        <v>-1016.5</v>
      </c>
      <c r="J41" s="6" t="n">
        <v>-50.63</v>
      </c>
      <c r="K41" s="6" t="n">
        <v>-3.05</v>
      </c>
      <c r="L41" s="6" t="n">
        <v>-0.1</v>
      </c>
      <c r="M41" s="6" t="s">
        <f>=I41+J41+K41+L41</f>
      </c>
      <c r="N41" s="17"/>
    </row>
    <row collapsed="false" customFormat="false" customHeight="false" hidden="false" ht="12.1" outlineLevel="0" r="42">
      <c r="A42" s="21" t="n">
        <v>43755</v>
      </c>
      <c r="B42" s="17" t="s">
        <v>286</v>
      </c>
      <c r="C42" s="17" t="s">
        <v>352</v>
      </c>
      <c r="D42" s="17" t="s">
        <v>271</v>
      </c>
      <c r="E42" s="17" t="s">
        <v>331</v>
      </c>
      <c r="F42" s="17" t="s">
        <v>19</v>
      </c>
      <c r="G42" s="7" t="n">
        <v>5</v>
      </c>
      <c r="H42" s="6" t="n">
        <v>100.45</v>
      </c>
      <c r="I42" s="6" t="n">
        <v>-5022.5</v>
      </c>
      <c r="J42" s="6" t="n">
        <v>-214.85</v>
      </c>
      <c r="K42" s="6" t="n">
        <v>-15.07</v>
      </c>
      <c r="L42" s="6" t="n">
        <v>-0.28</v>
      </c>
      <c r="M42" s="6" t="s">
        <f>=I42+J42+K42+L42</f>
      </c>
      <c r="N42" s="17"/>
    </row>
    <row collapsed="false" customFormat="false" customHeight="false" hidden="false" ht="12.1" outlineLevel="0" r="43">
      <c r="A43" s="21" t="n">
        <v>43755</v>
      </c>
      <c r="B43" s="17" t="s">
        <v>285</v>
      </c>
      <c r="C43" s="17" t="s">
        <v>353</v>
      </c>
      <c r="D43" s="17" t="s">
        <v>271</v>
      </c>
      <c r="E43" s="17" t="s">
        <v>331</v>
      </c>
      <c r="F43" s="17" t="s">
        <v>19</v>
      </c>
      <c r="G43" s="7" t="n">
        <v>6</v>
      </c>
      <c r="H43" s="6" t="n">
        <v>106.65</v>
      </c>
      <c r="I43" s="6" t="n">
        <v>-1919.7</v>
      </c>
      <c r="J43" s="6" t="n">
        <v>-0.66</v>
      </c>
      <c r="K43" s="6" t="n">
        <v>-5.76</v>
      </c>
      <c r="L43" s="6" t="n">
        <v>-0.19</v>
      </c>
      <c r="M43" s="6" t="s">
        <f>=I43+J43+K43+L43</f>
      </c>
      <c r="N43" s="17"/>
    </row>
    <row collapsed="false" customFormat="false" customHeight="false" hidden="false" ht="12.1" outlineLevel="0" r="44">
      <c r="A44" s="21" t="n">
        <v>43755</v>
      </c>
      <c r="B44" s="17" t="s">
        <v>285</v>
      </c>
      <c r="C44" s="17" t="s">
        <v>353</v>
      </c>
      <c r="D44" s="17" t="s">
        <v>271</v>
      </c>
      <c r="E44" s="17" t="s">
        <v>331</v>
      </c>
      <c r="F44" s="17" t="s">
        <v>19</v>
      </c>
      <c r="G44" s="7" t="n">
        <v>12</v>
      </c>
      <c r="H44" s="6" t="n">
        <v>106.95</v>
      </c>
      <c r="I44" s="6" t="n">
        <v>-3850.2</v>
      </c>
      <c r="J44" s="6" t="n">
        <v>-1.32</v>
      </c>
      <c r="K44" s="6" t="n">
        <v>-11.55</v>
      </c>
      <c r="L44" s="6" t="n">
        <v>-0.38</v>
      </c>
      <c r="M44" s="6" t="s">
        <f>=I44+J44+K44+L44</f>
      </c>
      <c r="N44" s="17"/>
    </row>
    <row collapsed="false" customFormat="false" customHeight="false" hidden="false" ht="12.1" outlineLevel="0" r="45">
      <c r="A45" s="22" t="n">
        <v>43761</v>
      </c>
      <c r="B45" s="23" t="s">
        <v>338</v>
      </c>
      <c r="C45" s="23" t="s">
        <v>354</v>
      </c>
      <c r="D45" s="23" t="s">
        <v>338</v>
      </c>
      <c r="E45" s="23" t="s">
        <v>338</v>
      </c>
      <c r="F45" s="23" t="s">
        <v>19</v>
      </c>
      <c r="G45" s="24" t="n">
        <v>1</v>
      </c>
      <c r="H45" s="25" t="n">
        <v>199.45</v>
      </c>
      <c r="I45" s="25" t="n">
        <v>199.45</v>
      </c>
      <c r="J45" s="25" t="n">
        <v>0</v>
      </c>
      <c r="K45" s="25" t="n">
        <v>0</v>
      </c>
      <c r="L45" s="25" t="n">
        <v>0</v>
      </c>
      <c r="M45" s="6" t="s">
        <f>=I45+J45+K45+L45</f>
      </c>
      <c r="N45" s="23"/>
    </row>
    <row collapsed="false" customFormat="false" customHeight="false" hidden="false" ht="12.1" outlineLevel="0" r="46">
      <c r="A46" s="22" t="n">
        <v>43761</v>
      </c>
      <c r="B46" s="23" t="s">
        <v>338</v>
      </c>
      <c r="C46" s="23" t="s">
        <v>355</v>
      </c>
      <c r="D46" s="23" t="s">
        <v>338</v>
      </c>
      <c r="E46" s="23" t="s">
        <v>338</v>
      </c>
      <c r="F46" s="23" t="s">
        <v>19</v>
      </c>
      <c r="G46" s="24" t="n">
        <v>1</v>
      </c>
      <c r="H46" s="25" t="n">
        <v>46.36</v>
      </c>
      <c r="I46" s="25" t="n">
        <v>46.36</v>
      </c>
      <c r="J46" s="25" t="n">
        <v>0</v>
      </c>
      <c r="K46" s="25" t="n">
        <v>0</v>
      </c>
      <c r="L46" s="25" t="n">
        <v>0</v>
      </c>
      <c r="M46" s="6" t="s">
        <f>=I46+J46+K46+L46</f>
      </c>
      <c r="N46" s="23"/>
    </row>
    <row collapsed="false" customFormat="false" customHeight="false" hidden="false" ht="12.1" outlineLevel="0" r="47">
      <c r="A47" s="22" t="n">
        <v>43780</v>
      </c>
      <c r="B47" s="23" t="s">
        <v>322</v>
      </c>
      <c r="C47" s="23" t="s">
        <v>84</v>
      </c>
      <c r="D47" s="23" t="s">
        <v>322</v>
      </c>
      <c r="E47" s="23" t="s">
        <v>322</v>
      </c>
      <c r="F47" s="23" t="s">
        <v>19</v>
      </c>
      <c r="G47" s="24" t="n">
        <v>1</v>
      </c>
      <c r="H47" s="25" t="n">
        <v>20000</v>
      </c>
      <c r="I47" s="25" t="n">
        <v>20000</v>
      </c>
      <c r="J47" s="25" t="n">
        <v>0</v>
      </c>
      <c r="K47" s="25" t="n">
        <v>0</v>
      </c>
      <c r="L47" s="25" t="n">
        <v>0</v>
      </c>
      <c r="M47" s="6" t="s">
        <f>=I47+J47+K47+L47</f>
      </c>
      <c r="N47" s="23"/>
    </row>
    <row collapsed="false" customFormat="false" customHeight="false" hidden="false" ht="12.1" outlineLevel="0" r="48">
      <c r="A48" s="21" t="n">
        <v>43780</v>
      </c>
      <c r="B48" s="17" t="s">
        <v>287</v>
      </c>
      <c r="C48" s="17" t="s">
        <v>356</v>
      </c>
      <c r="D48" s="17" t="s">
        <v>271</v>
      </c>
      <c r="E48" s="17" t="s">
        <v>56</v>
      </c>
      <c r="F48" s="17" t="s">
        <v>19</v>
      </c>
      <c r="G48" s="7" t="n">
        <v>4</v>
      </c>
      <c r="H48" s="6" t="n">
        <v>2005</v>
      </c>
      <c r="I48" s="6" t="n">
        <v>-8020</v>
      </c>
      <c r="J48" s="6" t="n">
        <v>0</v>
      </c>
      <c r="K48" s="6" t="n">
        <v>-24.06</v>
      </c>
      <c r="L48" s="6" t="n">
        <v>-0.75</v>
      </c>
      <c r="M48" s="6" t="s">
        <f>=I48+J48+K48+L48</f>
      </c>
      <c r="N48" s="17"/>
    </row>
    <row collapsed="false" customFormat="false" customHeight="false" hidden="false" ht="12.1" outlineLevel="0" r="49">
      <c r="A49" s="21" t="n">
        <v>43780</v>
      </c>
      <c r="B49" s="17" t="s">
        <v>69</v>
      </c>
      <c r="C49" s="17" t="s">
        <v>357</v>
      </c>
      <c r="D49" s="17" t="s">
        <v>271</v>
      </c>
      <c r="E49" s="17" t="s">
        <v>56</v>
      </c>
      <c r="F49" s="17" t="s">
        <v>19</v>
      </c>
      <c r="G49" s="7" t="n">
        <v>5</v>
      </c>
      <c r="H49" s="6" t="n">
        <v>1155.2</v>
      </c>
      <c r="I49" s="6" t="n">
        <v>-5776</v>
      </c>
      <c r="J49" s="6" t="n">
        <v>0</v>
      </c>
      <c r="K49" s="6" t="n">
        <v>-17.33</v>
      </c>
      <c r="L49" s="6" t="n">
        <v>-0.54</v>
      </c>
      <c r="M49" s="6" t="s">
        <f>=I49+J49+K49+L49</f>
      </c>
      <c r="N49" s="17"/>
    </row>
    <row collapsed="false" customFormat="false" customHeight="false" hidden="false" ht="12.1" outlineLevel="0" r="50">
      <c r="A50" s="21" t="n">
        <v>43780</v>
      </c>
      <c r="B50" s="17" t="s">
        <v>288</v>
      </c>
      <c r="C50" s="17" t="s">
        <v>358</v>
      </c>
      <c r="D50" s="17" t="s">
        <v>271</v>
      </c>
      <c r="E50" s="17" t="s">
        <v>331</v>
      </c>
      <c r="F50" s="17" t="s">
        <v>19</v>
      </c>
      <c r="G50" s="7" t="n">
        <v>1</v>
      </c>
      <c r="H50" s="6" t="n">
        <v>101.97</v>
      </c>
      <c r="I50" s="6" t="n">
        <v>-1019.7</v>
      </c>
      <c r="J50" s="6" t="n">
        <v>-21.42</v>
      </c>
      <c r="K50" s="6" t="n">
        <v>-3.06</v>
      </c>
      <c r="L50" s="6" t="n">
        <v>-0.1</v>
      </c>
      <c r="M50" s="6" t="s">
        <f>=I50+J50+K50+L50</f>
      </c>
      <c r="N50" s="17"/>
    </row>
    <row collapsed="false" customFormat="false" customHeight="false" hidden="false" ht="12.1" outlineLevel="0" r="51">
      <c r="A51" s="21" t="n">
        <v>43780</v>
      </c>
      <c r="B51" s="17" t="s">
        <v>288</v>
      </c>
      <c r="C51" s="17" t="s">
        <v>358</v>
      </c>
      <c r="D51" s="17" t="s">
        <v>271</v>
      </c>
      <c r="E51" s="17" t="s">
        <v>331</v>
      </c>
      <c r="F51" s="17" t="s">
        <v>19</v>
      </c>
      <c r="G51" s="7" t="n">
        <v>5</v>
      </c>
      <c r="H51" s="6" t="n">
        <v>101.98</v>
      </c>
      <c r="I51" s="6" t="n">
        <v>-5099</v>
      </c>
      <c r="J51" s="6" t="n">
        <v>-107.1</v>
      </c>
      <c r="K51" s="6" t="n">
        <v>-15.29</v>
      </c>
      <c r="L51" s="6" t="n">
        <v>-0.51</v>
      </c>
      <c r="M51" s="6" t="s">
        <f>=I51+J51+K51+L51</f>
      </c>
      <c r="N51" s="17"/>
    </row>
    <row collapsed="false" customFormat="false" customHeight="false" hidden="false" ht="12.1" outlineLevel="0" r="52">
      <c r="A52" s="22" t="n">
        <v>43809</v>
      </c>
      <c r="B52" s="23" t="s">
        <v>338</v>
      </c>
      <c r="C52" s="23" t="s">
        <v>359</v>
      </c>
      <c r="D52" s="23" t="s">
        <v>338</v>
      </c>
      <c r="E52" s="23" t="s">
        <v>338</v>
      </c>
      <c r="F52" s="23" t="s">
        <v>19</v>
      </c>
      <c r="G52" s="24" t="n">
        <v>1</v>
      </c>
      <c r="H52" s="25" t="n">
        <v>110.95</v>
      </c>
      <c r="I52" s="25" t="n">
        <v>110.95</v>
      </c>
      <c r="J52" s="25" t="n">
        <v>0</v>
      </c>
      <c r="K52" s="25" t="n">
        <v>0</v>
      </c>
      <c r="L52" s="25" t="n">
        <v>0</v>
      </c>
      <c r="M52" s="6" t="s">
        <f>=I52+J52+K52+L52</f>
      </c>
      <c r="N52" s="23"/>
    </row>
    <row collapsed="false" customFormat="false" customHeight="false" hidden="false" ht="12.1" outlineLevel="0" r="53">
      <c r="A53" s="22" t="n">
        <v>43810</v>
      </c>
      <c r="B53" s="23" t="s">
        <v>322</v>
      </c>
      <c r="C53" s="23" t="s">
        <v>84</v>
      </c>
      <c r="D53" s="23" t="s">
        <v>322</v>
      </c>
      <c r="E53" s="23" t="s">
        <v>322</v>
      </c>
      <c r="F53" s="23" t="s">
        <v>19</v>
      </c>
      <c r="G53" s="24" t="n">
        <v>1</v>
      </c>
      <c r="H53" s="25" t="n">
        <v>5000</v>
      </c>
      <c r="I53" s="25" t="n">
        <v>5000</v>
      </c>
      <c r="J53" s="25" t="n">
        <v>0</v>
      </c>
      <c r="K53" s="25" t="n">
        <v>0</v>
      </c>
      <c r="L53" s="25" t="n">
        <v>0</v>
      </c>
      <c r="M53" s="6" t="s">
        <f>=I53+J53+K53+L53</f>
      </c>
      <c r="N53" s="23"/>
    </row>
    <row collapsed="false" customFormat="false" customHeight="false" hidden="false" ht="12.1" outlineLevel="0" r="54">
      <c r="A54" s="21" t="n">
        <v>43810</v>
      </c>
      <c r="B54" s="17" t="s">
        <v>289</v>
      </c>
      <c r="C54" s="17" t="s">
        <v>360</v>
      </c>
      <c r="D54" s="17" t="s">
        <v>271</v>
      </c>
      <c r="E54" s="17" t="s">
        <v>331</v>
      </c>
      <c r="F54" s="17" t="s">
        <v>19</v>
      </c>
      <c r="G54" s="7" t="n">
        <v>30</v>
      </c>
      <c r="H54" s="6" t="n">
        <v>101.88</v>
      </c>
      <c r="I54" s="6" t="n">
        <v>-5195.88</v>
      </c>
      <c r="J54" s="6" t="n">
        <v>0</v>
      </c>
      <c r="K54" s="6" t="n">
        <v>-15.59</v>
      </c>
      <c r="L54" s="6" t="n">
        <v>-0.52</v>
      </c>
      <c r="M54" s="6" t="s">
        <f>=I54+J54+K54+L54</f>
      </c>
      <c r="N54" s="17"/>
    </row>
    <row collapsed="false" customFormat="false" customHeight="false" hidden="false" ht="12.1" outlineLevel="0" r="55">
      <c r="A55" s="22" t="n">
        <v>43815</v>
      </c>
      <c r="B55" s="23" t="s">
        <v>336</v>
      </c>
      <c r="C55" s="23" t="s">
        <v>361</v>
      </c>
      <c r="D55" s="23" t="s">
        <v>336</v>
      </c>
      <c r="E55" s="23" t="s">
        <v>336</v>
      </c>
      <c r="F55" s="23" t="s">
        <v>19</v>
      </c>
      <c r="G55" s="24" t="n">
        <v>1</v>
      </c>
      <c r="H55" s="25" t="n">
        <v>5000</v>
      </c>
      <c r="I55" s="25" t="n">
        <v>5000</v>
      </c>
      <c r="J55" s="25" t="n">
        <v>0</v>
      </c>
      <c r="K55" s="25" t="n">
        <v>0</v>
      </c>
      <c r="L55" s="25" t="n">
        <v>0</v>
      </c>
      <c r="M55" s="6" t="s">
        <f>=I55+J55+K55+L55</f>
      </c>
      <c r="N55" s="23"/>
    </row>
    <row collapsed="false" customFormat="false" customHeight="false" hidden="false" ht="12.1" outlineLevel="0" r="56">
      <c r="A56" s="22" t="n">
        <v>43815</v>
      </c>
      <c r="B56" s="23" t="s">
        <v>338</v>
      </c>
      <c r="C56" s="23" t="s">
        <v>362</v>
      </c>
      <c r="D56" s="23" t="s">
        <v>338</v>
      </c>
      <c r="E56" s="23" t="s">
        <v>338</v>
      </c>
      <c r="F56" s="23" t="s">
        <v>19</v>
      </c>
      <c r="G56" s="24" t="n">
        <v>1</v>
      </c>
      <c r="H56" s="25" t="n">
        <v>273.4</v>
      </c>
      <c r="I56" s="25" t="n">
        <v>273.4</v>
      </c>
      <c r="J56" s="25" t="n">
        <v>0</v>
      </c>
      <c r="K56" s="25" t="n">
        <v>0</v>
      </c>
      <c r="L56" s="25" t="n">
        <v>0</v>
      </c>
      <c r="M56" s="6" t="s">
        <f>=I56+J56+K56+L56</f>
      </c>
      <c r="N56" s="23"/>
    </row>
    <row collapsed="false" customFormat="false" customHeight="false" hidden="false" ht="12.1" outlineLevel="0" r="57">
      <c r="A57" s="22" t="n">
        <v>43815</v>
      </c>
      <c r="B57" s="23" t="s">
        <v>336</v>
      </c>
      <c r="C57" s="23" t="s">
        <v>363</v>
      </c>
      <c r="D57" s="23" t="s">
        <v>336</v>
      </c>
      <c r="E57" s="23" t="s">
        <v>336</v>
      </c>
      <c r="F57" s="23" t="s">
        <v>19</v>
      </c>
      <c r="G57" s="24" t="n">
        <v>1</v>
      </c>
      <c r="H57" s="25" t="n">
        <v>6000</v>
      </c>
      <c r="I57" s="25" t="n">
        <v>6000</v>
      </c>
      <c r="J57" s="25" t="n">
        <v>0</v>
      </c>
      <c r="K57" s="25" t="n">
        <v>0</v>
      </c>
      <c r="L57" s="25" t="n">
        <v>0</v>
      </c>
      <c r="M57" s="6" t="s">
        <f>=I57+J57+K57+L57</f>
      </c>
      <c r="N57" s="23"/>
    </row>
    <row collapsed="false" customFormat="false" customHeight="false" hidden="false" ht="12.1" outlineLevel="0" r="58">
      <c r="A58" s="22" t="n">
        <v>43815</v>
      </c>
      <c r="B58" s="23" t="s">
        <v>338</v>
      </c>
      <c r="C58" s="23" t="s">
        <v>364</v>
      </c>
      <c r="D58" s="23" t="s">
        <v>338</v>
      </c>
      <c r="E58" s="23" t="s">
        <v>338</v>
      </c>
      <c r="F58" s="23" t="s">
        <v>19</v>
      </c>
      <c r="G58" s="24" t="n">
        <v>1</v>
      </c>
      <c r="H58" s="25" t="n">
        <v>242.34</v>
      </c>
      <c r="I58" s="25" t="n">
        <v>242.34</v>
      </c>
      <c r="J58" s="25" t="n">
        <v>0</v>
      </c>
      <c r="K58" s="25" t="n">
        <v>0</v>
      </c>
      <c r="L58" s="25" t="n">
        <v>0</v>
      </c>
      <c r="M58" s="6" t="s">
        <f>=I58+J58+K58+L58</f>
      </c>
      <c r="N58" s="23"/>
    </row>
    <row collapsed="false" customFormat="false" customHeight="false" hidden="false" ht="12.1" outlineLevel="0" r="59">
      <c r="A59" s="21" t="n">
        <v>43823</v>
      </c>
      <c r="B59" s="17" t="s">
        <v>290</v>
      </c>
      <c r="C59" s="17" t="s">
        <v>365</v>
      </c>
      <c r="D59" s="17" t="s">
        <v>271</v>
      </c>
      <c r="E59" s="17" t="s">
        <v>331</v>
      </c>
      <c r="F59" s="17" t="s">
        <v>19</v>
      </c>
      <c r="G59" s="7" t="n">
        <v>11</v>
      </c>
      <c r="H59" s="6" t="n">
        <v>102.89</v>
      </c>
      <c r="I59" s="6" t="n">
        <v>-11317.9</v>
      </c>
      <c r="J59" s="6" t="n">
        <v>-173.36</v>
      </c>
      <c r="K59" s="6" t="n">
        <v>-33.95</v>
      </c>
      <c r="L59" s="6" t="n">
        <v>-1.13</v>
      </c>
      <c r="M59" s="6" t="s">
        <f>=I59+J59+K59+L59</f>
      </c>
      <c r="N59" s="17"/>
    </row>
    <row collapsed="false" customFormat="false" customHeight="false" hidden="false" ht="12.1" outlineLevel="0" r="60">
      <c r="A60" s="22" t="n">
        <v>43843</v>
      </c>
      <c r="B60" s="23" t="s">
        <v>322</v>
      </c>
      <c r="C60" s="23" t="s">
        <v>84</v>
      </c>
      <c r="D60" s="23" t="s">
        <v>322</v>
      </c>
      <c r="E60" s="23" t="s">
        <v>322</v>
      </c>
      <c r="F60" s="23" t="s">
        <v>19</v>
      </c>
      <c r="G60" s="24" t="n">
        <v>1</v>
      </c>
      <c r="H60" s="25" t="n">
        <v>17000</v>
      </c>
      <c r="I60" s="25" t="n">
        <v>17000</v>
      </c>
      <c r="J60" s="25" t="n">
        <v>0</v>
      </c>
      <c r="K60" s="25" t="n">
        <v>0</v>
      </c>
      <c r="L60" s="25" t="n">
        <v>0</v>
      </c>
      <c r="M60" s="6" t="s">
        <f>=I60+J60+K60+L60</f>
      </c>
      <c r="N60" s="23"/>
    </row>
    <row collapsed="false" customFormat="false" customHeight="false" hidden="false" ht="12.1" outlineLevel="0" r="61">
      <c r="A61" s="21" t="n">
        <v>43843</v>
      </c>
      <c r="B61" s="17" t="s">
        <v>291</v>
      </c>
      <c r="C61" s="17" t="s">
        <v>366</v>
      </c>
      <c r="D61" s="17" t="s">
        <v>271</v>
      </c>
      <c r="E61" s="17" t="s">
        <v>56</v>
      </c>
      <c r="F61" s="17" t="s">
        <v>19</v>
      </c>
      <c r="G61" s="7" t="n">
        <v>12</v>
      </c>
      <c r="H61" s="6" t="n">
        <v>651.8</v>
      </c>
      <c r="I61" s="6" t="n">
        <v>-7821.6</v>
      </c>
      <c r="J61" s="6" t="n">
        <v>0</v>
      </c>
      <c r="K61" s="6" t="n">
        <v>-23.47</v>
      </c>
      <c r="L61" s="6" t="n">
        <v>-0.73</v>
      </c>
      <c r="M61" s="6" t="s">
        <f>=I61+J61+K61+L61</f>
      </c>
      <c r="N61" s="17"/>
    </row>
    <row collapsed="false" customFormat="false" customHeight="false" hidden="false" ht="12.1" outlineLevel="0" r="62">
      <c r="A62" s="21" t="n">
        <v>43843</v>
      </c>
      <c r="B62" s="17" t="s">
        <v>289</v>
      </c>
      <c r="C62" s="17" t="s">
        <v>360</v>
      </c>
      <c r="D62" s="17" t="s">
        <v>271</v>
      </c>
      <c r="E62" s="17" t="s">
        <v>331</v>
      </c>
      <c r="F62" s="17" t="s">
        <v>19</v>
      </c>
      <c r="G62" s="7" t="n">
        <v>37</v>
      </c>
      <c r="H62" s="6" t="n">
        <v>101.97</v>
      </c>
      <c r="I62" s="6" t="n">
        <v>-6413.91</v>
      </c>
      <c r="J62" s="6" t="n">
        <v>-76.59</v>
      </c>
      <c r="K62" s="6" t="n">
        <v>-19.24</v>
      </c>
      <c r="L62" s="6" t="n">
        <v>-0.64</v>
      </c>
      <c r="M62" s="6" t="s">
        <f>=I62+J62+K62+L62</f>
      </c>
      <c r="N62" s="17"/>
    </row>
    <row collapsed="false" customFormat="false" customHeight="false" hidden="false" ht="12.1" outlineLevel="0" r="63">
      <c r="A63" s="21" t="n">
        <v>43843</v>
      </c>
      <c r="B63" s="17" t="s">
        <v>289</v>
      </c>
      <c r="C63" s="17" t="s">
        <v>360</v>
      </c>
      <c r="D63" s="17" t="s">
        <v>271</v>
      </c>
      <c r="E63" s="17" t="s">
        <v>331</v>
      </c>
      <c r="F63" s="17" t="s">
        <v>19</v>
      </c>
      <c r="G63" s="7" t="n">
        <v>15</v>
      </c>
      <c r="H63" s="6" t="n">
        <v>101.98</v>
      </c>
      <c r="I63" s="6" t="n">
        <v>-2600.49</v>
      </c>
      <c r="J63" s="6" t="n">
        <v>-31.05</v>
      </c>
      <c r="K63" s="6" t="n">
        <v>-7.8</v>
      </c>
      <c r="L63" s="6" t="n">
        <v>-0.26</v>
      </c>
      <c r="M63" s="6" t="s">
        <f>=I63+J63+K63+L63</f>
      </c>
      <c r="N63" s="17"/>
    </row>
    <row collapsed="false" customFormat="false" customHeight="false" hidden="false" ht="12.1" outlineLevel="0" r="64">
      <c r="A64" s="22" t="n">
        <v>43846</v>
      </c>
      <c r="B64" s="23" t="s">
        <v>338</v>
      </c>
      <c r="C64" s="23" t="s">
        <v>367</v>
      </c>
      <c r="D64" s="23" t="s">
        <v>338</v>
      </c>
      <c r="E64" s="23" t="s">
        <v>338</v>
      </c>
      <c r="F64" s="23" t="s">
        <v>19</v>
      </c>
      <c r="G64" s="24" t="n">
        <v>1</v>
      </c>
      <c r="H64" s="25" t="n">
        <v>185.04</v>
      </c>
      <c r="I64" s="25" t="n">
        <v>185.04</v>
      </c>
      <c r="J64" s="25" t="n">
        <v>0</v>
      </c>
      <c r="K64" s="25" t="n">
        <v>0</v>
      </c>
      <c r="L64" s="25" t="n">
        <v>0</v>
      </c>
      <c r="M64" s="6" t="s">
        <f>=I64+J64+K64+L64</f>
      </c>
      <c r="N64" s="23"/>
    </row>
    <row collapsed="false" customFormat="false" customHeight="false" hidden="false" ht="12.1" outlineLevel="0" r="65">
      <c r="A65" s="22" t="n">
        <v>43871</v>
      </c>
      <c r="B65" s="23" t="s">
        <v>322</v>
      </c>
      <c r="C65" s="23" t="s">
        <v>84</v>
      </c>
      <c r="D65" s="23" t="s">
        <v>322</v>
      </c>
      <c r="E65" s="23" t="s">
        <v>322</v>
      </c>
      <c r="F65" s="23" t="s">
        <v>19</v>
      </c>
      <c r="G65" s="24" t="n">
        <v>1</v>
      </c>
      <c r="H65" s="25" t="n">
        <v>9000</v>
      </c>
      <c r="I65" s="25" t="n">
        <v>9000</v>
      </c>
      <c r="J65" s="25" t="n">
        <v>0</v>
      </c>
      <c r="K65" s="25" t="n">
        <v>0</v>
      </c>
      <c r="L65" s="25" t="n">
        <v>0</v>
      </c>
      <c r="M65" s="6" t="s">
        <f>=I65+J65+K65+L65</f>
      </c>
      <c r="N65" s="23"/>
    </row>
    <row collapsed="false" customFormat="false" customHeight="false" hidden="false" ht="12.1" outlineLevel="0" r="66">
      <c r="A66" s="21" t="n">
        <v>43871</v>
      </c>
      <c r="B66" s="17" t="s">
        <v>289</v>
      </c>
      <c r="C66" s="17" t="s">
        <v>360</v>
      </c>
      <c r="D66" s="17" t="s">
        <v>271</v>
      </c>
      <c r="E66" s="17" t="s">
        <v>331</v>
      </c>
      <c r="F66" s="17" t="s">
        <v>19</v>
      </c>
      <c r="G66" s="7" t="n">
        <v>2</v>
      </c>
      <c r="H66" s="6" t="n">
        <v>101.18</v>
      </c>
      <c r="I66" s="6" t="n">
        <v>-344.01</v>
      </c>
      <c r="J66" s="6" t="n">
        <v>-7.68</v>
      </c>
      <c r="K66" s="6" t="n">
        <v>-1.03</v>
      </c>
      <c r="L66" s="6" t="n">
        <v>-0.03</v>
      </c>
      <c r="M66" s="6" t="s">
        <f>=I66+J66+K66+L66</f>
      </c>
      <c r="N66" s="17"/>
    </row>
    <row collapsed="false" customFormat="false" customHeight="false" hidden="false" ht="12.1" outlineLevel="0" r="67">
      <c r="A67" s="21" t="n">
        <v>43871</v>
      </c>
      <c r="B67" s="17" t="s">
        <v>289</v>
      </c>
      <c r="C67" s="17" t="s">
        <v>360</v>
      </c>
      <c r="D67" s="17" t="s">
        <v>271</v>
      </c>
      <c r="E67" s="17" t="s">
        <v>331</v>
      </c>
      <c r="F67" s="17" t="s">
        <v>19</v>
      </c>
      <c r="G67" s="7" t="n">
        <v>4</v>
      </c>
      <c r="H67" s="6" t="n">
        <v>101.19</v>
      </c>
      <c r="I67" s="6" t="n">
        <v>-688.09</v>
      </c>
      <c r="J67" s="6" t="n">
        <v>-15.36</v>
      </c>
      <c r="K67" s="6" t="n">
        <v>-2.07</v>
      </c>
      <c r="L67" s="6" t="n">
        <v>-0.07</v>
      </c>
      <c r="M67" s="6" t="s">
        <f>=I67+J67+K67+L67</f>
      </c>
      <c r="N67" s="17"/>
    </row>
    <row collapsed="false" customFormat="false" customHeight="false" hidden="false" ht="12.1" outlineLevel="0" r="68">
      <c r="A68" s="21" t="n">
        <v>43871</v>
      </c>
      <c r="B68" s="17" t="s">
        <v>289</v>
      </c>
      <c r="C68" s="17" t="s">
        <v>360</v>
      </c>
      <c r="D68" s="17" t="s">
        <v>271</v>
      </c>
      <c r="E68" s="17" t="s">
        <v>331</v>
      </c>
      <c r="F68" s="17" t="s">
        <v>19</v>
      </c>
      <c r="G68" s="7" t="n">
        <v>46</v>
      </c>
      <c r="H68" s="6" t="n">
        <v>101.2</v>
      </c>
      <c r="I68" s="6" t="n">
        <v>-7913.84</v>
      </c>
      <c r="J68" s="6" t="n">
        <v>-176.64</v>
      </c>
      <c r="K68" s="6" t="n">
        <v>-23.74</v>
      </c>
      <c r="L68" s="6" t="n">
        <v>-0.8</v>
      </c>
      <c r="M68" s="6" t="s">
        <f>=I68+J68+K68+L68</f>
      </c>
      <c r="N68" s="17"/>
    </row>
    <row collapsed="false" customFormat="false" customHeight="false" hidden="false" ht="12.1" outlineLevel="0" r="69">
      <c r="A69" s="21" t="n">
        <v>43888</v>
      </c>
      <c r="B69" s="17" t="s">
        <v>62</v>
      </c>
      <c r="C69" s="17" t="s">
        <v>368</v>
      </c>
      <c r="D69" s="17" t="s">
        <v>271</v>
      </c>
      <c r="E69" s="17" t="s">
        <v>56</v>
      </c>
      <c r="F69" s="17" t="s">
        <v>19</v>
      </c>
      <c r="G69" s="7" t="n">
        <v>1463</v>
      </c>
      <c r="H69" s="6" t="n">
        <v>0.9795</v>
      </c>
      <c r="I69" s="6" t="n">
        <v>-1433.01</v>
      </c>
      <c r="J69" s="6" t="n">
        <v>0</v>
      </c>
      <c r="K69" s="6" t="n">
        <v>-4.3</v>
      </c>
      <c r="L69" s="6" t="n">
        <v>-0.14</v>
      </c>
      <c r="M69" s="6" t="s">
        <f>=I69+J69+K69+L69</f>
      </c>
      <c r="N69" s="17"/>
    </row>
    <row collapsed="false" customFormat="false" customHeight="false" hidden="false" ht="12.1" outlineLevel="0" r="70">
      <c r="A70" s="21" t="n">
        <v>43888</v>
      </c>
      <c r="B70" s="17" t="s">
        <v>62</v>
      </c>
      <c r="C70" s="17" t="s">
        <v>368</v>
      </c>
      <c r="D70" s="17" t="s">
        <v>271</v>
      </c>
      <c r="E70" s="17" t="s">
        <v>56</v>
      </c>
      <c r="F70" s="17" t="s">
        <v>19</v>
      </c>
      <c r="G70" s="7" t="n">
        <v>3537</v>
      </c>
      <c r="H70" s="6" t="n">
        <v>0.9804</v>
      </c>
      <c r="I70" s="6" t="n">
        <v>-3467.67</v>
      </c>
      <c r="J70" s="6" t="n">
        <v>0</v>
      </c>
      <c r="K70" s="6" t="n">
        <v>-10.4</v>
      </c>
      <c r="L70" s="6" t="n">
        <v>-0.33</v>
      </c>
      <c r="M70" s="6" t="s">
        <f>=I70+J70+K70+L70</f>
      </c>
      <c r="N70" s="17"/>
    </row>
    <row collapsed="false" customFormat="false" customHeight="false" hidden="false" ht="12.1" outlineLevel="0" r="71">
      <c r="A71" s="21" t="n">
        <v>43888</v>
      </c>
      <c r="B71" s="17" t="s">
        <v>62</v>
      </c>
      <c r="C71" s="17" t="s">
        <v>368</v>
      </c>
      <c r="D71" s="17" t="s">
        <v>271</v>
      </c>
      <c r="E71" s="17" t="s">
        <v>56</v>
      </c>
      <c r="F71" s="17" t="s">
        <v>19</v>
      </c>
      <c r="G71" s="7" t="n">
        <v>6100</v>
      </c>
      <c r="H71" s="6" t="n">
        <v>0.9797</v>
      </c>
      <c r="I71" s="6" t="n">
        <v>-5976.17</v>
      </c>
      <c r="J71" s="6" t="n">
        <v>0</v>
      </c>
      <c r="K71" s="6" t="n">
        <v>-17.93</v>
      </c>
      <c r="L71" s="6" t="n">
        <v>-0.56</v>
      </c>
      <c r="M71" s="6" t="s">
        <f>=I71+J71+K71+L71</f>
      </c>
      <c r="N71" s="17"/>
    </row>
    <row collapsed="false" customFormat="false" customHeight="false" hidden="false" ht="12.1" outlineLevel="0" r="72">
      <c r="A72" s="22" t="n">
        <v>43888.125</v>
      </c>
      <c r="B72" s="23" t="s">
        <v>338</v>
      </c>
      <c r="C72" s="23" t="s">
        <v>369</v>
      </c>
      <c r="D72" s="23" t="s">
        <v>338</v>
      </c>
      <c r="E72" s="23" t="s">
        <v>338</v>
      </c>
      <c r="F72" s="23" t="s">
        <v>19</v>
      </c>
      <c r="G72" s="24" t="n">
        <v>1</v>
      </c>
      <c r="H72" s="25" t="n">
        <v>8508.23</v>
      </c>
      <c r="I72" s="25" t="n">
        <v>8508.23</v>
      </c>
      <c r="J72" s="25" t="n">
        <v>0</v>
      </c>
      <c r="K72" s="25" t="n">
        <v>0</v>
      </c>
      <c r="L72" s="25" t="n">
        <v>0</v>
      </c>
      <c r="M72" s="6" t="s">
        <f>=I72+J72+K72+L72</f>
      </c>
      <c r="N72" s="23"/>
    </row>
    <row collapsed="false" customFormat="false" customHeight="false" hidden="false" ht="12.1" outlineLevel="0" r="73">
      <c r="A73" s="22" t="n">
        <v>43888.125</v>
      </c>
      <c r="B73" s="23" t="s">
        <v>338</v>
      </c>
      <c r="C73" s="23" t="s">
        <v>370</v>
      </c>
      <c r="D73" s="23" t="s">
        <v>338</v>
      </c>
      <c r="E73" s="23" t="s">
        <v>338</v>
      </c>
      <c r="F73" s="23" t="s">
        <v>19</v>
      </c>
      <c r="G73" s="24" t="n">
        <v>1</v>
      </c>
      <c r="H73" s="25" t="n">
        <v>2527.73</v>
      </c>
      <c r="I73" s="25" t="n">
        <v>2527.73</v>
      </c>
      <c r="J73" s="25" t="n">
        <v>0</v>
      </c>
      <c r="K73" s="25" t="n">
        <v>0</v>
      </c>
      <c r="L73" s="25" t="n">
        <v>0</v>
      </c>
      <c r="M73" s="6" t="s">
        <f>=I73+J73+K73+L73</f>
      </c>
      <c r="N73" s="23"/>
    </row>
    <row collapsed="false" customFormat="false" customHeight="false" hidden="false" ht="12.1" outlineLevel="0" r="74">
      <c r="A74" s="22" t="n">
        <v>43896</v>
      </c>
      <c r="B74" s="23" t="s">
        <v>322</v>
      </c>
      <c r="C74" s="23" t="s">
        <v>84</v>
      </c>
      <c r="D74" s="23" t="s">
        <v>322</v>
      </c>
      <c r="E74" s="23" t="s">
        <v>322</v>
      </c>
      <c r="F74" s="23" t="s">
        <v>19</v>
      </c>
      <c r="G74" s="24" t="n">
        <v>1</v>
      </c>
      <c r="H74" s="25" t="n">
        <v>19000</v>
      </c>
      <c r="I74" s="25" t="n">
        <v>19000</v>
      </c>
      <c r="J74" s="25" t="n">
        <v>0</v>
      </c>
      <c r="K74" s="25" t="n">
        <v>0</v>
      </c>
      <c r="L74" s="25" t="n">
        <v>0</v>
      </c>
      <c r="M74" s="6" t="s">
        <f>=I74+J74+K74+L74</f>
      </c>
      <c r="N74" s="23"/>
    </row>
    <row collapsed="false" customFormat="false" customHeight="false" hidden="false" ht="12.1" outlineLevel="0" r="75">
      <c r="A75" s="21" t="n">
        <v>43896</v>
      </c>
      <c r="B75" s="17" t="s">
        <v>290</v>
      </c>
      <c r="C75" s="17" t="s">
        <v>365</v>
      </c>
      <c r="D75" s="17" t="s">
        <v>271</v>
      </c>
      <c r="E75" s="17" t="s">
        <v>331</v>
      </c>
      <c r="F75" s="17" t="s">
        <v>19</v>
      </c>
      <c r="G75" s="7" t="n">
        <v>17</v>
      </c>
      <c r="H75" s="6" t="n">
        <v>102.2</v>
      </c>
      <c r="I75" s="6" t="n">
        <v>-17374</v>
      </c>
      <c r="J75" s="6" t="n">
        <v>-630.02</v>
      </c>
      <c r="K75" s="6" t="n">
        <v>0</v>
      </c>
      <c r="L75" s="6" t="n">
        <v>-1.74</v>
      </c>
      <c r="M75" s="6" t="s">
        <f>=I75+J75+K75+L75</f>
      </c>
      <c r="N75" s="17"/>
    </row>
    <row collapsed="false" customFormat="false" customHeight="false" hidden="false" ht="12.1" outlineLevel="0" r="76">
      <c r="A76" s="21" t="n">
        <v>43896</v>
      </c>
      <c r="B76" s="17" t="s">
        <v>281</v>
      </c>
      <c r="C76" s="17" t="s">
        <v>343</v>
      </c>
      <c r="D76" s="17" t="s">
        <v>271</v>
      </c>
      <c r="E76" s="17" t="s">
        <v>331</v>
      </c>
      <c r="F76" s="17" t="s">
        <v>19</v>
      </c>
      <c r="G76" s="7" t="n">
        <v>1</v>
      </c>
      <c r="H76" s="6" t="n">
        <v>100.23</v>
      </c>
      <c r="I76" s="6" t="n">
        <v>-1002.3</v>
      </c>
      <c r="J76" s="6" t="n">
        <v>-29.81</v>
      </c>
      <c r="K76" s="6" t="n">
        <v>0</v>
      </c>
      <c r="L76" s="6" t="n">
        <v>-0.05</v>
      </c>
      <c r="M76" s="6" t="s">
        <f>=I76+J76+K76+L76</f>
      </c>
      <c r="N76" s="17"/>
    </row>
    <row collapsed="false" customFormat="false" customHeight="false" hidden="false" ht="12.1" outlineLevel="0" r="77">
      <c r="A77" s="22" t="n">
        <v>43901</v>
      </c>
      <c r="B77" s="23" t="s">
        <v>338</v>
      </c>
      <c r="C77" s="23" t="s">
        <v>371</v>
      </c>
      <c r="D77" s="23" t="s">
        <v>338</v>
      </c>
      <c r="E77" s="23" t="s">
        <v>338</v>
      </c>
      <c r="F77" s="23" t="s">
        <v>19</v>
      </c>
      <c r="G77" s="24" t="n">
        <v>1</v>
      </c>
      <c r="H77" s="25" t="n">
        <v>110.95</v>
      </c>
      <c r="I77" s="25" t="n">
        <v>110.95</v>
      </c>
      <c r="J77" s="25" t="n">
        <v>0</v>
      </c>
      <c r="K77" s="25" t="n">
        <v>0</v>
      </c>
      <c r="L77" s="25" t="n">
        <v>0</v>
      </c>
      <c r="M77" s="6" t="s">
        <f>=I77+J77+K77+L77</f>
      </c>
      <c r="N77" s="23"/>
    </row>
    <row collapsed="false" customFormat="false" customHeight="false" hidden="false" ht="12.1" outlineLevel="0" r="78">
      <c r="A78" s="22" t="n">
        <v>43902</v>
      </c>
      <c r="B78" s="23" t="s">
        <v>336</v>
      </c>
      <c r="C78" s="23" t="s">
        <v>372</v>
      </c>
      <c r="D78" s="23" t="s">
        <v>336</v>
      </c>
      <c r="E78" s="23" t="s">
        <v>336</v>
      </c>
      <c r="F78" s="23" t="s">
        <v>19</v>
      </c>
      <c r="G78" s="24" t="n">
        <v>1</v>
      </c>
      <c r="H78" s="25" t="n">
        <v>11122</v>
      </c>
      <c r="I78" s="25" t="n">
        <v>11122</v>
      </c>
      <c r="J78" s="25" t="n">
        <v>0</v>
      </c>
      <c r="K78" s="25" t="n">
        <v>0</v>
      </c>
      <c r="L78" s="25" t="n">
        <v>0</v>
      </c>
      <c r="M78" s="6" t="s">
        <f>=I78+J78+K78+L78</f>
      </c>
      <c r="N78" s="23"/>
    </row>
    <row collapsed="false" customFormat="false" customHeight="false" hidden="false" ht="12.1" outlineLevel="0" r="79">
      <c r="A79" s="22" t="n">
        <v>43902</v>
      </c>
      <c r="B79" s="23" t="s">
        <v>338</v>
      </c>
      <c r="C79" s="23" t="s">
        <v>373</v>
      </c>
      <c r="D79" s="23" t="s">
        <v>338</v>
      </c>
      <c r="E79" s="23" t="s">
        <v>338</v>
      </c>
      <c r="F79" s="23" t="s">
        <v>19</v>
      </c>
      <c r="G79" s="24" t="n">
        <v>1</v>
      </c>
      <c r="H79" s="25" t="n">
        <v>720.48</v>
      </c>
      <c r="I79" s="25" t="n">
        <v>720.48</v>
      </c>
      <c r="J79" s="25" t="n">
        <v>0</v>
      </c>
      <c r="K79" s="25" t="n">
        <v>0</v>
      </c>
      <c r="L79" s="25" t="n">
        <v>0</v>
      </c>
      <c r="M79" s="6" t="s">
        <f>=I79+J79+K79+L79</f>
      </c>
      <c r="N79" s="23"/>
    </row>
    <row collapsed="false" customFormat="false" customHeight="false" hidden="false" ht="12.1" outlineLevel="0" r="80">
      <c r="A80" s="30" t="n">
        <v>43902</v>
      </c>
      <c r="B80" s="31" t="s">
        <v>291</v>
      </c>
      <c r="C80" s="31" t="s">
        <v>366</v>
      </c>
      <c r="D80" s="31" t="s">
        <v>295</v>
      </c>
      <c r="E80" s="31" t="s">
        <v>56</v>
      </c>
      <c r="F80" s="31" t="s">
        <v>19</v>
      </c>
      <c r="G80" s="32" t="n">
        <v>-12</v>
      </c>
      <c r="H80" s="33" t="n">
        <v>825</v>
      </c>
      <c r="I80" s="33" t="n">
        <v>9900</v>
      </c>
      <c r="J80" s="33" t="n">
        <v>0</v>
      </c>
      <c r="K80" s="33" t="n">
        <v>-29.7</v>
      </c>
      <c r="L80" s="33" t="n">
        <v>-0.92</v>
      </c>
      <c r="M80" s="6" t="s">
        <f>=I80+J80+K80+L80</f>
      </c>
      <c r="N80" s="31"/>
    </row>
    <row collapsed="false" customFormat="false" customHeight="false" hidden="false" ht="12.1" outlineLevel="0" r="81">
      <c r="A81" s="21" t="n">
        <v>43902</v>
      </c>
      <c r="B81" s="17" t="s">
        <v>27</v>
      </c>
      <c r="C81" s="17" t="s">
        <v>374</v>
      </c>
      <c r="D81" s="17" t="s">
        <v>271</v>
      </c>
      <c r="E81" s="17" t="s">
        <v>17</v>
      </c>
      <c r="F81" s="17" t="s">
        <v>19</v>
      </c>
      <c r="G81" s="7" t="n">
        <v>1</v>
      </c>
      <c r="H81" s="6" t="n">
        <v>4599.5</v>
      </c>
      <c r="I81" s="6" t="n">
        <v>-4599.5</v>
      </c>
      <c r="J81" s="6" t="n">
        <v>0</v>
      </c>
      <c r="K81" s="6" t="n">
        <v>-13.8</v>
      </c>
      <c r="L81" s="6" t="n">
        <v>-0.43</v>
      </c>
      <c r="M81" s="6" t="s">
        <f>=I81+J81+K81+L81</f>
      </c>
      <c r="N81" s="17"/>
    </row>
    <row collapsed="false" customFormat="false" customHeight="false" hidden="false" ht="12.1" outlineLevel="0" r="82">
      <c r="A82" s="21" t="n">
        <v>43902</v>
      </c>
      <c r="B82" s="17" t="s">
        <v>16</v>
      </c>
      <c r="C82" s="17" t="s">
        <v>375</v>
      </c>
      <c r="D82" s="17" t="s">
        <v>271</v>
      </c>
      <c r="E82" s="17" t="s">
        <v>17</v>
      </c>
      <c r="F82" s="17" t="s">
        <v>19</v>
      </c>
      <c r="G82" s="7" t="n">
        <v>5</v>
      </c>
      <c r="H82" s="6" t="n">
        <v>1074</v>
      </c>
      <c r="I82" s="6" t="n">
        <v>-5370</v>
      </c>
      <c r="J82" s="6" t="n">
        <v>0</v>
      </c>
      <c r="K82" s="6" t="n">
        <v>-16.11</v>
      </c>
      <c r="L82" s="6" t="n">
        <v>-0.5</v>
      </c>
      <c r="M82" s="6" t="s">
        <f>=I82+J82+K82+L82</f>
      </c>
      <c r="N82" s="17"/>
    </row>
    <row collapsed="false" customFormat="false" customHeight="false" hidden="false" ht="12.1" outlineLevel="0" r="83">
      <c r="A83" s="21" t="n">
        <v>43903</v>
      </c>
      <c r="B83" s="17" t="s">
        <v>285</v>
      </c>
      <c r="C83" s="17" t="s">
        <v>353</v>
      </c>
      <c r="D83" s="17" t="s">
        <v>271</v>
      </c>
      <c r="E83" s="17" t="s">
        <v>331</v>
      </c>
      <c r="F83" s="17" t="s">
        <v>19</v>
      </c>
      <c r="G83" s="7" t="n">
        <v>37</v>
      </c>
      <c r="H83" s="6" t="n">
        <v>103.05</v>
      </c>
      <c r="I83" s="6" t="n">
        <v>-11438.55</v>
      </c>
      <c r="J83" s="6" t="n">
        <v>-242.35</v>
      </c>
      <c r="K83" s="6" t="n">
        <v>-34.32</v>
      </c>
      <c r="L83" s="6" t="n">
        <v>-1.15</v>
      </c>
      <c r="M83" s="6" t="s">
        <f>=I83+J83+K83+L83</f>
      </c>
      <c r="N83" s="17"/>
    </row>
    <row collapsed="false" customFormat="false" customHeight="false" hidden="false" ht="12.1" outlineLevel="0" r="84">
      <c r="A84" s="22" t="n">
        <v>43906</v>
      </c>
      <c r="B84" s="23" t="s">
        <v>338</v>
      </c>
      <c r="C84" s="23" t="s">
        <v>376</v>
      </c>
      <c r="D84" s="23" t="s">
        <v>338</v>
      </c>
      <c r="E84" s="23" t="s">
        <v>338</v>
      </c>
      <c r="F84" s="23" t="s">
        <v>19</v>
      </c>
      <c r="G84" s="24" t="n">
        <v>1</v>
      </c>
      <c r="H84" s="25" t="n">
        <v>377.42</v>
      </c>
      <c r="I84" s="25" t="n">
        <v>377.42</v>
      </c>
      <c r="J84" s="25" t="n">
        <v>0</v>
      </c>
      <c r="K84" s="25" t="n">
        <v>0</v>
      </c>
      <c r="L84" s="25" t="n">
        <v>0</v>
      </c>
      <c r="M84" s="6" t="s">
        <f>=I84+J84+K84+L84</f>
      </c>
      <c r="N84" s="23"/>
    </row>
    <row collapsed="false" customFormat="false" customHeight="false" hidden="false" ht="12.1" outlineLevel="0" r="85">
      <c r="A85" s="22" t="n">
        <v>43910</v>
      </c>
      <c r="B85" s="23" t="s">
        <v>338</v>
      </c>
      <c r="C85" s="23" t="s">
        <v>377</v>
      </c>
      <c r="D85" s="23" t="s">
        <v>338</v>
      </c>
      <c r="E85" s="23" t="s">
        <v>338</v>
      </c>
      <c r="F85" s="23" t="s">
        <v>19</v>
      </c>
      <c r="G85" s="24" t="n">
        <v>1</v>
      </c>
      <c r="H85" s="25" t="n">
        <v>209.4</v>
      </c>
      <c r="I85" s="25" t="n">
        <v>209.4</v>
      </c>
      <c r="J85" s="25" t="n">
        <v>0</v>
      </c>
      <c r="K85" s="25" t="n">
        <v>0</v>
      </c>
      <c r="L85" s="25" t="n">
        <v>0</v>
      </c>
      <c r="M85" s="6" t="s">
        <f>=I85+J85+K85+L85</f>
      </c>
      <c r="N85" s="23"/>
    </row>
    <row collapsed="false" customFormat="false" customHeight="false" hidden="false" ht="12.1" outlineLevel="0" r="86">
      <c r="A86" s="22" t="n">
        <v>43916</v>
      </c>
      <c r="B86" s="23" t="s">
        <v>336</v>
      </c>
      <c r="C86" s="23" t="s">
        <v>378</v>
      </c>
      <c r="D86" s="23" t="s">
        <v>336</v>
      </c>
      <c r="E86" s="23" t="s">
        <v>336</v>
      </c>
      <c r="F86" s="23" t="s">
        <v>19</v>
      </c>
      <c r="G86" s="24" t="n">
        <v>1</v>
      </c>
      <c r="H86" s="25" t="n">
        <v>5000</v>
      </c>
      <c r="I86" s="25" t="n">
        <v>5000</v>
      </c>
      <c r="J86" s="25" t="n">
        <v>0</v>
      </c>
      <c r="K86" s="25" t="n">
        <v>0</v>
      </c>
      <c r="L86" s="25" t="n">
        <v>0</v>
      </c>
      <c r="M86" s="6" t="s">
        <f>=I86+J86+K86+L86</f>
      </c>
      <c r="N86" s="23"/>
    </row>
    <row collapsed="false" customFormat="false" customHeight="false" hidden="false" ht="12.1" outlineLevel="0" r="87">
      <c r="A87" s="22" t="n">
        <v>43916</v>
      </c>
      <c r="B87" s="23" t="s">
        <v>338</v>
      </c>
      <c r="C87" s="23" t="s">
        <v>379</v>
      </c>
      <c r="D87" s="23" t="s">
        <v>338</v>
      </c>
      <c r="E87" s="23" t="s">
        <v>338</v>
      </c>
      <c r="F87" s="23" t="s">
        <v>19</v>
      </c>
      <c r="G87" s="24" t="n">
        <v>1</v>
      </c>
      <c r="H87" s="25" t="n">
        <v>222.55</v>
      </c>
      <c r="I87" s="25" t="n">
        <v>222.55</v>
      </c>
      <c r="J87" s="25" t="n">
        <v>0</v>
      </c>
      <c r="K87" s="25" t="n">
        <v>0</v>
      </c>
      <c r="L87" s="25" t="n">
        <v>0</v>
      </c>
      <c r="M87" s="6" t="s">
        <f>=I87+J87+K87+L87</f>
      </c>
      <c r="N87" s="23"/>
    </row>
    <row collapsed="false" customFormat="false" customHeight="false" hidden="false" ht="12.1" outlineLevel="0" r="88">
      <c r="A88" s="21" t="n">
        <v>43917</v>
      </c>
      <c r="B88" s="17" t="s">
        <v>292</v>
      </c>
      <c r="C88" s="17" t="s">
        <v>380</v>
      </c>
      <c r="D88" s="17" t="s">
        <v>271</v>
      </c>
      <c r="E88" s="17" t="s">
        <v>331</v>
      </c>
      <c r="F88" s="17" t="s">
        <v>19</v>
      </c>
      <c r="G88" s="7" t="n">
        <v>4</v>
      </c>
      <c r="H88" s="6" t="n">
        <v>96.73</v>
      </c>
      <c r="I88" s="6" t="n">
        <v>-3869.2</v>
      </c>
      <c r="J88" s="6" t="n">
        <v>0</v>
      </c>
      <c r="K88" s="6" t="n">
        <v>-11.61</v>
      </c>
      <c r="L88" s="6" t="n">
        <v>-0.38</v>
      </c>
      <c r="M88" s="6" t="s">
        <f>=I88+J88+K88+L88</f>
      </c>
      <c r="N88" s="17"/>
    </row>
    <row collapsed="false" customFormat="false" customHeight="false" hidden="false" ht="12.1" outlineLevel="0" r="89">
      <c r="A89" s="21" t="n">
        <v>43917</v>
      </c>
      <c r="B89" s="17" t="s">
        <v>292</v>
      </c>
      <c r="C89" s="17" t="s">
        <v>380</v>
      </c>
      <c r="D89" s="17" t="s">
        <v>271</v>
      </c>
      <c r="E89" s="17" t="s">
        <v>331</v>
      </c>
      <c r="F89" s="17" t="s">
        <v>19</v>
      </c>
      <c r="G89" s="7" t="n">
        <v>2</v>
      </c>
      <c r="H89" s="6" t="n">
        <v>96.74</v>
      </c>
      <c r="I89" s="6" t="n">
        <v>-1934.8</v>
      </c>
      <c r="J89" s="6" t="n">
        <v>0</v>
      </c>
      <c r="K89" s="6" t="n">
        <v>-5.8</v>
      </c>
      <c r="L89" s="6" t="n">
        <v>-0.19</v>
      </c>
      <c r="M89" s="6" t="s">
        <f>=I89+J89+K89+L89</f>
      </c>
      <c r="N89" s="17"/>
    </row>
    <row collapsed="false" customFormat="false" customHeight="false" hidden="false" ht="12.1" outlineLevel="0" r="90">
      <c r="A90" s="22" t="n">
        <v>43927</v>
      </c>
      <c r="B90" s="23" t="s">
        <v>338</v>
      </c>
      <c r="C90" s="23" t="s">
        <v>381</v>
      </c>
      <c r="D90" s="23" t="s">
        <v>338</v>
      </c>
      <c r="E90" s="23" t="s">
        <v>338</v>
      </c>
      <c r="F90" s="23" t="s">
        <v>19</v>
      </c>
      <c r="G90" s="24" t="n">
        <v>1</v>
      </c>
      <c r="H90" s="25" t="n">
        <v>81.62</v>
      </c>
      <c r="I90" s="25" t="n">
        <v>81.62</v>
      </c>
      <c r="J90" s="25" t="n">
        <v>0</v>
      </c>
      <c r="K90" s="25" t="n">
        <v>0</v>
      </c>
      <c r="L90" s="25" t="n">
        <v>0</v>
      </c>
      <c r="M90" s="6" t="s">
        <f>=I90+J90+K90+L90</f>
      </c>
      <c r="N90" s="23"/>
    </row>
    <row collapsed="false" customFormat="false" customHeight="false" hidden="false" ht="12.1" outlineLevel="0" r="91">
      <c r="A91" s="22" t="n">
        <v>43937</v>
      </c>
      <c r="B91" s="23" t="s">
        <v>338</v>
      </c>
      <c r="C91" s="23" t="s">
        <v>382</v>
      </c>
      <c r="D91" s="23" t="s">
        <v>338</v>
      </c>
      <c r="E91" s="23" t="s">
        <v>338</v>
      </c>
      <c r="F91" s="23" t="s">
        <v>19</v>
      </c>
      <c r="G91" s="24" t="n">
        <v>1</v>
      </c>
      <c r="H91" s="25" t="n">
        <v>565.4</v>
      </c>
      <c r="I91" s="25" t="n">
        <v>565.4</v>
      </c>
      <c r="J91" s="25" t="n">
        <v>0</v>
      </c>
      <c r="K91" s="25" t="n">
        <v>0</v>
      </c>
      <c r="L91" s="25" t="n">
        <v>0</v>
      </c>
      <c r="M91" s="6" t="s">
        <f>=I91+J91+K91+L91</f>
      </c>
      <c r="N91" s="23"/>
    </row>
    <row collapsed="false" customFormat="false" customHeight="false" hidden="false" ht="12.1" outlineLevel="0" r="92">
      <c r="A92" s="22" t="n">
        <v>43943</v>
      </c>
      <c r="B92" s="23" t="s">
        <v>336</v>
      </c>
      <c r="C92" s="23" t="s">
        <v>383</v>
      </c>
      <c r="D92" s="23" t="s">
        <v>336</v>
      </c>
      <c r="E92" s="23" t="s">
        <v>336</v>
      </c>
      <c r="F92" s="23" t="s">
        <v>19</v>
      </c>
      <c r="G92" s="24" t="n">
        <v>1</v>
      </c>
      <c r="H92" s="25" t="n">
        <v>1000</v>
      </c>
      <c r="I92" s="25" t="n">
        <v>1000</v>
      </c>
      <c r="J92" s="25" t="n">
        <v>0</v>
      </c>
      <c r="K92" s="25" t="n">
        <v>0</v>
      </c>
      <c r="L92" s="25" t="n">
        <v>0</v>
      </c>
      <c r="M92" s="6" t="s">
        <f>=I92+J92+K92+L92</f>
      </c>
      <c r="N92" s="23"/>
    </row>
    <row collapsed="false" customFormat="false" customHeight="false" hidden="false" ht="12.1" outlineLevel="0" r="93">
      <c r="A93" s="22" t="n">
        <v>43943</v>
      </c>
      <c r="B93" s="23" t="s">
        <v>336</v>
      </c>
      <c r="C93" s="23" t="s">
        <v>384</v>
      </c>
      <c r="D93" s="23" t="s">
        <v>336</v>
      </c>
      <c r="E93" s="23" t="s">
        <v>336</v>
      </c>
      <c r="F93" s="23" t="s">
        <v>19</v>
      </c>
      <c r="G93" s="24" t="n">
        <v>1</v>
      </c>
      <c r="H93" s="25" t="n">
        <v>6000</v>
      </c>
      <c r="I93" s="25" t="n">
        <v>6000</v>
      </c>
      <c r="J93" s="25" t="n">
        <v>0</v>
      </c>
      <c r="K93" s="25" t="n">
        <v>0</v>
      </c>
      <c r="L93" s="25" t="n">
        <v>0</v>
      </c>
      <c r="M93" s="6" t="s">
        <f>=I93+J93+K93+L93</f>
      </c>
      <c r="N93" s="23"/>
    </row>
    <row collapsed="false" customFormat="false" customHeight="false" hidden="false" ht="12.1" outlineLevel="0" r="94">
      <c r="A94" s="22" t="n">
        <v>43943</v>
      </c>
      <c r="B94" s="23" t="s">
        <v>338</v>
      </c>
      <c r="C94" s="23" t="s">
        <v>385</v>
      </c>
      <c r="D94" s="23" t="s">
        <v>338</v>
      </c>
      <c r="E94" s="23" t="s">
        <v>338</v>
      </c>
      <c r="F94" s="23" t="s">
        <v>19</v>
      </c>
      <c r="G94" s="24" t="n">
        <v>1</v>
      </c>
      <c r="H94" s="25" t="n">
        <v>45.36</v>
      </c>
      <c r="I94" s="25" t="n">
        <v>45.36</v>
      </c>
      <c r="J94" s="25" t="n">
        <v>0</v>
      </c>
      <c r="K94" s="25" t="n">
        <v>0</v>
      </c>
      <c r="L94" s="25" t="n">
        <v>0</v>
      </c>
      <c r="M94" s="6" t="s">
        <f>=I94+J94+K94+L94</f>
      </c>
      <c r="N94" s="23"/>
    </row>
    <row collapsed="false" customFormat="false" customHeight="false" hidden="false" ht="12.1" outlineLevel="0" r="95">
      <c r="A95" s="22" t="n">
        <v>43943</v>
      </c>
      <c r="B95" s="23" t="s">
        <v>338</v>
      </c>
      <c r="C95" s="23" t="s">
        <v>386</v>
      </c>
      <c r="D95" s="23" t="s">
        <v>338</v>
      </c>
      <c r="E95" s="23" t="s">
        <v>338</v>
      </c>
      <c r="F95" s="23" t="s">
        <v>19</v>
      </c>
      <c r="G95" s="24" t="n">
        <v>1</v>
      </c>
      <c r="H95" s="25" t="n">
        <v>239.34</v>
      </c>
      <c r="I95" s="25" t="n">
        <v>239.34</v>
      </c>
      <c r="J95" s="25" t="n">
        <v>0</v>
      </c>
      <c r="K95" s="25" t="n">
        <v>0</v>
      </c>
      <c r="L95" s="25" t="n">
        <v>0</v>
      </c>
      <c r="M95" s="6" t="s">
        <f>=I95+J95+K95+L95</f>
      </c>
      <c r="N95" s="23"/>
    </row>
    <row collapsed="false" customFormat="false" customHeight="false" hidden="false" ht="12.1" outlineLevel="0" r="96">
      <c r="A96" s="21" t="n">
        <v>43950</v>
      </c>
      <c r="B96" s="17" t="s">
        <v>293</v>
      </c>
      <c r="C96" s="17" t="s">
        <v>387</v>
      </c>
      <c r="D96" s="17" t="s">
        <v>271</v>
      </c>
      <c r="E96" s="17" t="s">
        <v>331</v>
      </c>
      <c r="F96" s="17" t="s">
        <v>19</v>
      </c>
      <c r="G96" s="7" t="n">
        <v>4</v>
      </c>
      <c r="H96" s="6" t="n">
        <v>101.18</v>
      </c>
      <c r="I96" s="6" t="n">
        <v>-4047.2</v>
      </c>
      <c r="J96" s="6" t="n">
        <v>-159.12</v>
      </c>
      <c r="K96" s="6" t="n">
        <v>-12.14</v>
      </c>
      <c r="L96" s="6" t="n">
        <v>-0.4</v>
      </c>
      <c r="M96" s="6" t="s">
        <f>=I96+J96+K96+L96</f>
      </c>
      <c r="N96" s="17"/>
    </row>
    <row collapsed="false" customFormat="false" customHeight="false" hidden="false" ht="12.1" outlineLevel="0" r="97">
      <c r="A97" s="21" t="n">
        <v>43950</v>
      </c>
      <c r="B97" s="17" t="s">
        <v>293</v>
      </c>
      <c r="C97" s="17" t="s">
        <v>387</v>
      </c>
      <c r="D97" s="17" t="s">
        <v>271</v>
      </c>
      <c r="E97" s="17" t="s">
        <v>331</v>
      </c>
      <c r="F97" s="17" t="s">
        <v>19</v>
      </c>
      <c r="G97" s="7" t="n">
        <v>3</v>
      </c>
      <c r="H97" s="6" t="n">
        <v>101.2</v>
      </c>
      <c r="I97" s="6" t="n">
        <v>-3036</v>
      </c>
      <c r="J97" s="6" t="n">
        <v>-119.34</v>
      </c>
      <c r="K97" s="6" t="n">
        <v>-9.11</v>
      </c>
      <c r="L97" s="6" t="n">
        <v>-0.3</v>
      </c>
      <c r="M97" s="6" t="s">
        <f>=I97+J97+K97+L97</f>
      </c>
      <c r="N97" s="17"/>
    </row>
    <row collapsed="false" customFormat="false" customHeight="false" hidden="false" ht="12.1" outlineLevel="0" r="98">
      <c r="A98" s="22" t="n">
        <v>43951</v>
      </c>
      <c r="B98" s="23" t="s">
        <v>338</v>
      </c>
      <c r="C98" s="23" t="s">
        <v>84</v>
      </c>
      <c r="D98" s="23" t="s">
        <v>338</v>
      </c>
      <c r="E98" s="23" t="s">
        <v>338</v>
      </c>
      <c r="F98" s="23" t="s">
        <v>19</v>
      </c>
      <c r="G98" s="24" t="n">
        <v>1</v>
      </c>
      <c r="H98" s="25" t="n">
        <v>13914</v>
      </c>
      <c r="I98" s="25" t="n">
        <v>13914</v>
      </c>
      <c r="J98" s="25" t="n">
        <v>0</v>
      </c>
      <c r="K98" s="25" t="n">
        <v>0</v>
      </c>
      <c r="L98" s="25" t="n">
        <v>0</v>
      </c>
      <c r="M98" s="6" t="s">
        <f>=I98+J98+K98+L98</f>
      </c>
      <c r="N98" s="23"/>
    </row>
    <row collapsed="false" customFormat="false" customHeight="false" hidden="false" ht="12.1" outlineLevel="0" r="99">
      <c r="A99" s="21" t="n">
        <v>43951</v>
      </c>
      <c r="B99" s="17" t="s">
        <v>36</v>
      </c>
      <c r="C99" s="17" t="s">
        <v>388</v>
      </c>
      <c r="D99" s="17" t="s">
        <v>271</v>
      </c>
      <c r="E99" s="17" t="s">
        <v>17</v>
      </c>
      <c r="F99" s="17" t="s">
        <v>19</v>
      </c>
      <c r="G99" s="7" t="n">
        <v>60</v>
      </c>
      <c r="H99" s="6" t="n">
        <v>81.08</v>
      </c>
      <c r="I99" s="6" t="n">
        <v>-4864.8</v>
      </c>
      <c r="J99" s="6" t="n">
        <v>0</v>
      </c>
      <c r="K99" s="6" t="n">
        <v>-14.6</v>
      </c>
      <c r="L99" s="6" t="n">
        <v>-0.45</v>
      </c>
      <c r="M99" s="6" t="s">
        <f>=I99+J99+K99+L99</f>
      </c>
      <c r="N99" s="17"/>
    </row>
    <row collapsed="false" customFormat="false" customHeight="false" hidden="false" ht="12.1" outlineLevel="0" r="100">
      <c r="A100" s="21" t="n">
        <v>43951</v>
      </c>
      <c r="B100" s="17" t="s">
        <v>21</v>
      </c>
      <c r="C100" s="17" t="s">
        <v>389</v>
      </c>
      <c r="D100" s="17" t="s">
        <v>271</v>
      </c>
      <c r="E100" s="17" t="s">
        <v>17</v>
      </c>
      <c r="F100" s="17" t="s">
        <v>19</v>
      </c>
      <c r="G100" s="7" t="n">
        <v>3</v>
      </c>
      <c r="H100" s="6" t="n">
        <v>2898</v>
      </c>
      <c r="I100" s="6" t="n">
        <v>-8694</v>
      </c>
      <c r="J100" s="6" t="n">
        <v>0</v>
      </c>
      <c r="K100" s="6" t="n">
        <v>-26.08</v>
      </c>
      <c r="L100" s="6" t="n">
        <v>-0.8</v>
      </c>
      <c r="M100" s="6" t="s">
        <f>=I100+J100+K100+L100</f>
      </c>
      <c r="N100" s="17"/>
    </row>
    <row collapsed="false" customFormat="false" customHeight="false" hidden="false" ht="12.1" outlineLevel="0" r="101">
      <c r="A101" s="21" t="n">
        <v>43951</v>
      </c>
      <c r="B101" s="17" t="s">
        <v>45</v>
      </c>
      <c r="C101" s="17" t="s">
        <v>390</v>
      </c>
      <c r="D101" s="17" t="s">
        <v>271</v>
      </c>
      <c r="E101" s="17" t="s">
        <v>17</v>
      </c>
      <c r="F101" s="17" t="s">
        <v>19</v>
      </c>
      <c r="G101" s="7" t="n">
        <v>2</v>
      </c>
      <c r="H101" s="6" t="n">
        <v>558.6</v>
      </c>
      <c r="I101" s="6" t="n">
        <v>-1117.2</v>
      </c>
      <c r="J101" s="6" t="n">
        <v>0</v>
      </c>
      <c r="K101" s="6" t="n">
        <v>-3.35</v>
      </c>
      <c r="L101" s="6" t="n">
        <v>-0.1</v>
      </c>
      <c r="M101" s="6" t="s">
        <f>=I101+J101+K101+L101</f>
      </c>
      <c r="N101" s="17"/>
    </row>
    <row collapsed="false" customFormat="false" customHeight="false" hidden="false" ht="12.1" outlineLevel="0" r="102">
      <c r="A102" s="22" t="n">
        <v>43957</v>
      </c>
      <c r="B102" s="23" t="s">
        <v>338</v>
      </c>
      <c r="C102" s="23" t="s">
        <v>391</v>
      </c>
      <c r="D102" s="23" t="s">
        <v>338</v>
      </c>
      <c r="E102" s="23" t="s">
        <v>338</v>
      </c>
      <c r="F102" s="23" t="s">
        <v>19</v>
      </c>
      <c r="G102" s="24" t="n">
        <v>1</v>
      </c>
      <c r="H102" s="25" t="n">
        <v>1486.8</v>
      </c>
      <c r="I102" s="25" t="n">
        <v>1486.8</v>
      </c>
      <c r="J102" s="25" t="n">
        <v>0</v>
      </c>
      <c r="K102" s="25" t="n">
        <v>0</v>
      </c>
      <c r="L102" s="25" t="n">
        <v>0</v>
      </c>
      <c r="M102" s="6" t="s">
        <f>=I102+J102+K102+L102</f>
      </c>
      <c r="N102" s="23"/>
    </row>
    <row collapsed="false" customFormat="false" customHeight="false" hidden="false" ht="12.1" outlineLevel="0" r="103">
      <c r="A103" s="21" t="n">
        <v>43957</v>
      </c>
      <c r="B103" s="17" t="s">
        <v>39</v>
      </c>
      <c r="C103" s="17" t="s">
        <v>392</v>
      </c>
      <c r="D103" s="17" t="s">
        <v>271</v>
      </c>
      <c r="E103" s="17" t="s">
        <v>17</v>
      </c>
      <c r="F103" s="17" t="s">
        <v>19</v>
      </c>
      <c r="G103" s="7" t="n">
        <v>10</v>
      </c>
      <c r="H103" s="6" t="n">
        <v>123.25</v>
      </c>
      <c r="I103" s="6" t="n">
        <v>-1232.5</v>
      </c>
      <c r="J103" s="6" t="n">
        <v>0</v>
      </c>
      <c r="K103" s="6" t="n">
        <v>-3.7</v>
      </c>
      <c r="L103" s="6" t="n">
        <v>-0.12</v>
      </c>
      <c r="M103" s="6" t="s">
        <f>=I103+J103+K103+L103</f>
      </c>
      <c r="N103" s="17"/>
    </row>
    <row collapsed="false" customFormat="false" customHeight="false" hidden="false" ht="12.1" outlineLevel="0" r="104">
      <c r="A104" s="22" t="n">
        <v>43966</v>
      </c>
      <c r="B104" s="23" t="s">
        <v>322</v>
      </c>
      <c r="C104" s="23" t="s">
        <v>84</v>
      </c>
      <c r="D104" s="23" t="s">
        <v>322</v>
      </c>
      <c r="E104" s="23" t="s">
        <v>322</v>
      </c>
      <c r="F104" s="23" t="s">
        <v>19</v>
      </c>
      <c r="G104" s="24" t="n">
        <v>1</v>
      </c>
      <c r="H104" s="25" t="n">
        <v>13000</v>
      </c>
      <c r="I104" s="25" t="n">
        <v>13000</v>
      </c>
      <c r="J104" s="25" t="n">
        <v>0</v>
      </c>
      <c r="K104" s="25" t="n">
        <v>0</v>
      </c>
      <c r="L104" s="25" t="n">
        <v>0</v>
      </c>
      <c r="M104" s="6" t="s">
        <f>=I104+J104+K104+L104</f>
      </c>
      <c r="N104" s="23"/>
    </row>
    <row collapsed="false" customFormat="false" customHeight="false" hidden="false" ht="12.1" outlineLevel="0" r="105">
      <c r="A105" s="21" t="n">
        <v>43966</v>
      </c>
      <c r="B105" s="17" t="s">
        <v>294</v>
      </c>
      <c r="C105" s="17" t="s">
        <v>393</v>
      </c>
      <c r="D105" s="17" t="s">
        <v>271</v>
      </c>
      <c r="E105" s="17" t="s">
        <v>331</v>
      </c>
      <c r="F105" s="17" t="s">
        <v>19</v>
      </c>
      <c r="G105" s="7" t="n">
        <v>9</v>
      </c>
      <c r="H105" s="6" t="n">
        <v>101.37</v>
      </c>
      <c r="I105" s="6" t="n">
        <v>-9123.3</v>
      </c>
      <c r="J105" s="6" t="n">
        <v>-97.11</v>
      </c>
      <c r="K105" s="6" t="n">
        <v>-27.37</v>
      </c>
      <c r="L105" s="6" t="n">
        <v>-0.91</v>
      </c>
      <c r="M105" s="6" t="s">
        <f>=I105+J105+K105+L105</f>
      </c>
      <c r="N105" s="17"/>
    </row>
    <row collapsed="false" customFormat="false" customHeight="false" hidden="false" ht="12.1" outlineLevel="0" r="106">
      <c r="A106" s="21" t="n">
        <v>43966</v>
      </c>
      <c r="B106" s="17" t="s">
        <v>33</v>
      </c>
      <c r="C106" s="17" t="s">
        <v>394</v>
      </c>
      <c r="D106" s="17" t="s">
        <v>271</v>
      </c>
      <c r="E106" s="17" t="s">
        <v>17</v>
      </c>
      <c r="F106" s="17" t="s">
        <v>19</v>
      </c>
      <c r="G106" s="7" t="n">
        <v>5</v>
      </c>
      <c r="H106" s="6" t="n">
        <v>649</v>
      </c>
      <c r="I106" s="6" t="n">
        <v>-3245</v>
      </c>
      <c r="J106" s="6" t="n">
        <v>0</v>
      </c>
      <c r="K106" s="6" t="n">
        <v>-9.74</v>
      </c>
      <c r="L106" s="6" t="n">
        <v>-0.3</v>
      </c>
      <c r="M106" s="6" t="s">
        <f>=I106+J106+K106+L106</f>
      </c>
      <c r="N106" s="17"/>
    </row>
    <row collapsed="false" customFormat="false" customHeight="false" hidden="false" ht="12.1" outlineLevel="0" r="107">
      <c r="A107" s="21" t="n">
        <v>43966</v>
      </c>
      <c r="B107" s="17" t="s">
        <v>36</v>
      </c>
      <c r="C107" s="17" t="s">
        <v>388</v>
      </c>
      <c r="D107" s="17" t="s">
        <v>271</v>
      </c>
      <c r="E107" s="17" t="s">
        <v>17</v>
      </c>
      <c r="F107" s="17" t="s">
        <v>19</v>
      </c>
      <c r="G107" s="7" t="n">
        <v>10</v>
      </c>
      <c r="H107" s="6" t="n">
        <v>81.38</v>
      </c>
      <c r="I107" s="6" t="n">
        <v>-813.8</v>
      </c>
      <c r="J107" s="6" t="n">
        <v>0</v>
      </c>
      <c r="K107" s="6" t="n">
        <v>-2.44</v>
      </c>
      <c r="L107" s="6" t="n">
        <v>-0.07</v>
      </c>
      <c r="M107" s="6" t="s">
        <f>=I107+J107+K107+L107</f>
      </c>
      <c r="N107" s="17"/>
    </row>
    <row collapsed="false" customFormat="false" customHeight="false" hidden="false" ht="12.1" outlineLevel="0" r="108">
      <c r="A108" s="22" t="n">
        <v>43986</v>
      </c>
      <c r="B108" s="23" t="s">
        <v>338</v>
      </c>
      <c r="C108" s="23" t="s">
        <v>395</v>
      </c>
      <c r="D108" s="23" t="s">
        <v>338</v>
      </c>
      <c r="E108" s="23" t="s">
        <v>338</v>
      </c>
      <c r="F108" s="23" t="s">
        <v>19</v>
      </c>
      <c r="G108" s="24" t="n">
        <v>1</v>
      </c>
      <c r="H108" s="25" t="n">
        <v>69.3</v>
      </c>
      <c r="I108" s="25" t="n">
        <v>69.3</v>
      </c>
      <c r="J108" s="25" t="n">
        <v>0</v>
      </c>
      <c r="K108" s="25" t="n">
        <v>0</v>
      </c>
      <c r="L108" s="25" t="n">
        <v>0</v>
      </c>
      <c r="M108" s="6" t="s">
        <f>=I108+J108+K108+L108</f>
      </c>
      <c r="N108" s="23"/>
    </row>
    <row collapsed="false" customFormat="false" customHeight="false" hidden="false" ht="12.1" outlineLevel="0" r="109">
      <c r="A109" s="22" t="n">
        <v>43986</v>
      </c>
      <c r="B109" s="23" t="s">
        <v>338</v>
      </c>
      <c r="C109" s="23" t="s">
        <v>395</v>
      </c>
      <c r="D109" s="23" t="s">
        <v>338</v>
      </c>
      <c r="E109" s="23" t="s">
        <v>338</v>
      </c>
      <c r="F109" s="23" t="s">
        <v>19</v>
      </c>
      <c r="G109" s="24" t="n">
        <v>1</v>
      </c>
      <c r="H109" s="25" t="n">
        <v>69.3</v>
      </c>
      <c r="I109" s="25" t="n">
        <v>69.3</v>
      </c>
      <c r="J109" s="25" t="n">
        <v>0</v>
      </c>
      <c r="K109" s="25" t="n">
        <v>0</v>
      </c>
      <c r="L109" s="25" t="n">
        <v>0</v>
      </c>
      <c r="M109" s="6" t="s">
        <f>=I109+J109+K109+L109</f>
      </c>
      <c r="N109" s="23"/>
    </row>
    <row collapsed="false" customFormat="false" customHeight="false" hidden="false" ht="12.1" outlineLevel="0" r="110">
      <c r="A110" s="22" t="n">
        <v>43991</v>
      </c>
      <c r="B110" s="23" t="s">
        <v>338</v>
      </c>
      <c r="C110" s="23" t="s">
        <v>396</v>
      </c>
      <c r="D110" s="23" t="s">
        <v>338</v>
      </c>
      <c r="E110" s="23" t="s">
        <v>338</v>
      </c>
      <c r="F110" s="23" t="s">
        <v>19</v>
      </c>
      <c r="G110" s="24" t="n">
        <v>1</v>
      </c>
      <c r="H110" s="25" t="n">
        <v>110.95</v>
      </c>
      <c r="I110" s="25" t="n">
        <v>110.95</v>
      </c>
      <c r="J110" s="25" t="n">
        <v>0</v>
      </c>
      <c r="K110" s="25" t="n">
        <v>0</v>
      </c>
      <c r="L110" s="25" t="n">
        <v>0</v>
      </c>
      <c r="M110" s="6" t="s">
        <f>=I110+J110+K110+L110</f>
      </c>
      <c r="N110" s="23"/>
    </row>
    <row collapsed="false" customFormat="false" customHeight="false" hidden="false" ht="12.1" outlineLevel="0" r="111">
      <c r="A111" s="22" t="n">
        <v>43991</v>
      </c>
      <c r="B111" s="23" t="s">
        <v>338</v>
      </c>
      <c r="C111" s="23" t="s">
        <v>396</v>
      </c>
      <c r="D111" s="23" t="s">
        <v>338</v>
      </c>
      <c r="E111" s="23" t="s">
        <v>338</v>
      </c>
      <c r="F111" s="23" t="s">
        <v>19</v>
      </c>
      <c r="G111" s="24" t="n">
        <v>1</v>
      </c>
      <c r="H111" s="25" t="n">
        <v>110.95</v>
      </c>
      <c r="I111" s="25" t="n">
        <v>110.95</v>
      </c>
      <c r="J111" s="25" t="n">
        <v>0</v>
      </c>
      <c r="K111" s="25" t="n">
        <v>0</v>
      </c>
      <c r="L111" s="25" t="n">
        <v>0</v>
      </c>
      <c r="M111" s="6" t="s">
        <f>=I111+J111+K111+L111</f>
      </c>
      <c r="N111" s="23"/>
    </row>
    <row collapsed="false" customFormat="false" customHeight="false" hidden="false" ht="12.1" outlineLevel="0" r="112">
      <c r="A112" s="22" t="n">
        <v>43993</v>
      </c>
      <c r="B112" s="23" t="s">
        <v>336</v>
      </c>
      <c r="C112" s="23" t="s">
        <v>397</v>
      </c>
      <c r="D112" s="23" t="s">
        <v>336</v>
      </c>
      <c r="E112" s="23" t="s">
        <v>336</v>
      </c>
      <c r="F112" s="23" t="s">
        <v>19</v>
      </c>
      <c r="G112" s="24" t="n">
        <v>1</v>
      </c>
      <c r="H112" s="25" t="n">
        <v>11658</v>
      </c>
      <c r="I112" s="25" t="n">
        <v>11658</v>
      </c>
      <c r="J112" s="25" t="n">
        <v>0</v>
      </c>
      <c r="K112" s="25" t="n">
        <v>0</v>
      </c>
      <c r="L112" s="25" t="n">
        <v>0</v>
      </c>
      <c r="M112" s="6" t="s">
        <f>=I112+J112+K112+L112</f>
      </c>
      <c r="N112" s="23"/>
    </row>
    <row collapsed="false" customFormat="false" customHeight="false" hidden="false" ht="12.1" outlineLevel="0" r="113">
      <c r="A113" s="22" t="n">
        <v>43993</v>
      </c>
      <c r="B113" s="23" t="s">
        <v>338</v>
      </c>
      <c r="C113" s="23" t="s">
        <v>398</v>
      </c>
      <c r="D113" s="23" t="s">
        <v>338</v>
      </c>
      <c r="E113" s="23" t="s">
        <v>338</v>
      </c>
      <c r="F113" s="23" t="s">
        <v>19</v>
      </c>
      <c r="G113" s="24" t="n">
        <v>1</v>
      </c>
      <c r="H113" s="25" t="n">
        <v>365.62</v>
      </c>
      <c r="I113" s="25" t="n">
        <v>365.62</v>
      </c>
      <c r="J113" s="25" t="n">
        <v>0</v>
      </c>
      <c r="K113" s="25" t="n">
        <v>0</v>
      </c>
      <c r="L113" s="25" t="n">
        <v>0</v>
      </c>
      <c r="M113" s="6" t="s">
        <f>=I113+J113+K113+L113</f>
      </c>
      <c r="N113" s="23"/>
    </row>
    <row collapsed="false" customFormat="false" customHeight="false" hidden="false" ht="12.1" outlineLevel="0" r="114">
      <c r="A114" s="22" t="n">
        <v>43993</v>
      </c>
      <c r="B114" s="23" t="s">
        <v>336</v>
      </c>
      <c r="C114" s="23" t="s">
        <v>397</v>
      </c>
      <c r="D114" s="23" t="s">
        <v>336</v>
      </c>
      <c r="E114" s="23" t="s">
        <v>336</v>
      </c>
      <c r="F114" s="23" t="s">
        <v>19</v>
      </c>
      <c r="G114" s="24" t="n">
        <v>1</v>
      </c>
      <c r="H114" s="25" t="n">
        <v>11658</v>
      </c>
      <c r="I114" s="25" t="n">
        <v>11658</v>
      </c>
      <c r="J114" s="25" t="n">
        <v>0</v>
      </c>
      <c r="K114" s="25" t="n">
        <v>0</v>
      </c>
      <c r="L114" s="25" t="n">
        <v>0</v>
      </c>
      <c r="M114" s="6" t="s">
        <f>=I114+J114+K114+L114</f>
      </c>
      <c r="N114" s="23"/>
    </row>
    <row collapsed="false" customFormat="false" customHeight="false" hidden="false" ht="12.1" outlineLevel="0" r="115">
      <c r="A115" s="22" t="n">
        <v>43993</v>
      </c>
      <c r="B115" s="23" t="s">
        <v>338</v>
      </c>
      <c r="C115" s="23" t="s">
        <v>398</v>
      </c>
      <c r="D115" s="23" t="s">
        <v>338</v>
      </c>
      <c r="E115" s="23" t="s">
        <v>338</v>
      </c>
      <c r="F115" s="23" t="s">
        <v>19</v>
      </c>
      <c r="G115" s="24" t="n">
        <v>1</v>
      </c>
      <c r="H115" s="25" t="n">
        <v>365.62</v>
      </c>
      <c r="I115" s="25" t="n">
        <v>365.62</v>
      </c>
      <c r="J115" s="25" t="n">
        <v>0</v>
      </c>
      <c r="K115" s="25" t="n">
        <v>0</v>
      </c>
      <c r="L115" s="25" t="n">
        <v>0</v>
      </c>
      <c r="M115" s="6" t="s">
        <f>=I115+J115+K115+L115</f>
      </c>
      <c r="N115" s="23"/>
    </row>
    <row collapsed="false" customFormat="false" customHeight="false" hidden="false" ht="12.1" outlineLevel="0" r="116">
      <c r="A116" s="22" t="n">
        <v>43997</v>
      </c>
      <c r="B116" s="23" t="s">
        <v>338</v>
      </c>
      <c r="C116" s="23" t="s">
        <v>399</v>
      </c>
      <c r="D116" s="23" t="s">
        <v>338</v>
      </c>
      <c r="E116" s="23" t="s">
        <v>338</v>
      </c>
      <c r="F116" s="23" t="s">
        <v>19</v>
      </c>
      <c r="G116" s="24" t="n">
        <v>1</v>
      </c>
      <c r="H116" s="25" t="n">
        <v>48.39</v>
      </c>
      <c r="I116" s="25" t="n">
        <v>48.39</v>
      </c>
      <c r="J116" s="25" t="n">
        <v>0</v>
      </c>
      <c r="K116" s="25" t="n">
        <v>0</v>
      </c>
      <c r="L116" s="25" t="n">
        <v>0</v>
      </c>
      <c r="M116" s="6" t="s">
        <f>=I116+J116+K116+L116</f>
      </c>
      <c r="N116" s="23"/>
    </row>
    <row collapsed="false" customFormat="false" customHeight="false" hidden="false" ht="12.1" outlineLevel="0" r="117">
      <c r="A117" s="22" t="n">
        <v>43997</v>
      </c>
      <c r="B117" s="23" t="s">
        <v>338</v>
      </c>
      <c r="C117" s="23" t="s">
        <v>399</v>
      </c>
      <c r="D117" s="23" t="s">
        <v>338</v>
      </c>
      <c r="E117" s="23" t="s">
        <v>338</v>
      </c>
      <c r="F117" s="23" t="s">
        <v>19</v>
      </c>
      <c r="G117" s="24" t="n">
        <v>1</v>
      </c>
      <c r="H117" s="25" t="n">
        <v>48.39</v>
      </c>
      <c r="I117" s="25" t="n">
        <v>48.39</v>
      </c>
      <c r="J117" s="25" t="n">
        <v>0</v>
      </c>
      <c r="K117" s="25" t="n">
        <v>0</v>
      </c>
      <c r="L117" s="25" t="n">
        <v>0</v>
      </c>
      <c r="M117" s="6" t="s">
        <f>=I117+J117+K117+L117</f>
      </c>
      <c r="N117" s="23"/>
    </row>
    <row collapsed="false" customFormat="false" customHeight="false" hidden="false" ht="12.1" outlineLevel="0" r="118">
      <c r="A118" s="21" t="n">
        <v>43997</v>
      </c>
      <c r="B118" s="17" t="s">
        <v>24</v>
      </c>
      <c r="C118" s="17" t="s">
        <v>400</v>
      </c>
      <c r="D118" s="17" t="s">
        <v>271</v>
      </c>
      <c r="E118" s="17" t="s">
        <v>17</v>
      </c>
      <c r="F118" s="17" t="s">
        <v>19</v>
      </c>
      <c r="G118" s="7" t="n">
        <v>12</v>
      </c>
      <c r="H118" s="6" t="n">
        <v>644.8</v>
      </c>
      <c r="I118" s="6" t="n">
        <v>-7737.6</v>
      </c>
      <c r="J118" s="6" t="n">
        <v>0</v>
      </c>
      <c r="K118" s="6" t="n">
        <v>-23.21</v>
      </c>
      <c r="L118" s="6" t="n">
        <v>-0.72</v>
      </c>
      <c r="M118" s="6" t="s">
        <f>=I118+J118+K118+L118</f>
      </c>
      <c r="N118" s="17"/>
    </row>
    <row collapsed="false" customFormat="false" customHeight="false" hidden="false" ht="12.1" outlineLevel="0" r="119">
      <c r="A119" s="21" t="n">
        <v>43997</v>
      </c>
      <c r="B119" s="17" t="s">
        <v>30</v>
      </c>
      <c r="C119" s="17" t="s">
        <v>401</v>
      </c>
      <c r="D119" s="17" t="s">
        <v>271</v>
      </c>
      <c r="E119" s="17" t="s">
        <v>17</v>
      </c>
      <c r="F119" s="17" t="s">
        <v>19</v>
      </c>
      <c r="G119" s="7" t="n">
        <v>20</v>
      </c>
      <c r="H119" s="6" t="n">
        <v>187.75</v>
      </c>
      <c r="I119" s="6" t="n">
        <v>-3755</v>
      </c>
      <c r="J119" s="6" t="n">
        <v>0</v>
      </c>
      <c r="K119" s="6" t="n">
        <v>-11.26</v>
      </c>
      <c r="L119" s="6" t="n">
        <v>-0.35</v>
      </c>
      <c r="M119" s="6" t="s">
        <f>=I119+J119+K119+L119</f>
      </c>
      <c r="N119" s="17"/>
    </row>
    <row collapsed="false" customFormat="false" customHeight="false" hidden="false" ht="12.1" outlineLevel="0" r="120">
      <c r="A120" s="21" t="n">
        <v>43997</v>
      </c>
      <c r="B120" s="17" t="s">
        <v>51</v>
      </c>
      <c r="C120" s="17" t="s">
        <v>402</v>
      </c>
      <c r="D120" s="17" t="s">
        <v>271</v>
      </c>
      <c r="E120" s="17" t="s">
        <v>17</v>
      </c>
      <c r="F120" s="17" t="s">
        <v>19</v>
      </c>
      <c r="G120" s="7" t="n">
        <v>8</v>
      </c>
      <c r="H120" s="6" t="n">
        <v>89.82</v>
      </c>
      <c r="I120" s="6" t="n">
        <v>-718.56</v>
      </c>
      <c r="J120" s="6" t="n">
        <v>0</v>
      </c>
      <c r="K120" s="6" t="n">
        <v>-2.16</v>
      </c>
      <c r="L120" s="6" t="n">
        <v>-0.07</v>
      </c>
      <c r="M120" s="6" t="s">
        <f>=I120+J120+K120+L120</f>
      </c>
      <c r="N120" s="17"/>
    </row>
    <row collapsed="false" customFormat="false" customHeight="false" hidden="false" ht="12.1" outlineLevel="0" r="121">
      <c r="A121" s="22" t="n">
        <v>43998</v>
      </c>
      <c r="B121" s="23" t="s">
        <v>338</v>
      </c>
      <c r="C121" s="23" t="s">
        <v>403</v>
      </c>
      <c r="D121" s="23" t="s">
        <v>338</v>
      </c>
      <c r="E121" s="23" t="s">
        <v>338</v>
      </c>
      <c r="F121" s="23" t="s">
        <v>19</v>
      </c>
      <c r="G121" s="24" t="n">
        <v>1</v>
      </c>
      <c r="H121" s="25" t="n">
        <v>163.98</v>
      </c>
      <c r="I121" s="25" t="n">
        <v>163.98</v>
      </c>
      <c r="J121" s="25" t="n">
        <v>0</v>
      </c>
      <c r="K121" s="25" t="n">
        <v>0</v>
      </c>
      <c r="L121" s="25" t="n">
        <v>0</v>
      </c>
      <c r="M121" s="6" t="s">
        <f>=I121+J121+K121+L121</f>
      </c>
      <c r="N121" s="23"/>
    </row>
    <row collapsed="false" customFormat="false" customHeight="false" hidden="false" ht="12.1" outlineLevel="0" r="122">
      <c r="A122" s="22" t="n">
        <v>43998</v>
      </c>
      <c r="B122" s="23" t="s">
        <v>338</v>
      </c>
      <c r="C122" s="23" t="s">
        <v>403</v>
      </c>
      <c r="D122" s="23" t="s">
        <v>338</v>
      </c>
      <c r="E122" s="23" t="s">
        <v>338</v>
      </c>
      <c r="F122" s="23" t="s">
        <v>19</v>
      </c>
      <c r="G122" s="24" t="n">
        <v>1</v>
      </c>
      <c r="H122" s="25" t="n">
        <v>163.98</v>
      </c>
      <c r="I122" s="25" t="n">
        <v>163.98</v>
      </c>
      <c r="J122" s="25" t="n">
        <v>0</v>
      </c>
      <c r="K122" s="25" t="n">
        <v>0</v>
      </c>
      <c r="L122" s="25" t="n">
        <v>0</v>
      </c>
      <c r="M122" s="6" t="s">
        <f>=I122+J122+K122+L122</f>
      </c>
      <c r="N122" s="23"/>
    </row>
    <row collapsed="false" customFormat="false" customHeight="false" hidden="false" ht="12.1" outlineLevel="0" r="123">
      <c r="A123" s="22" t="n">
        <v>44001</v>
      </c>
      <c r="B123" s="23" t="s">
        <v>336</v>
      </c>
      <c r="C123" s="23" t="s">
        <v>404</v>
      </c>
      <c r="D123" s="23" t="s">
        <v>336</v>
      </c>
      <c r="E123" s="23" t="s">
        <v>336</v>
      </c>
      <c r="F123" s="23" t="s">
        <v>19</v>
      </c>
      <c r="G123" s="24" t="n">
        <v>1</v>
      </c>
      <c r="H123" s="25" t="n">
        <v>3500</v>
      </c>
      <c r="I123" s="25" t="n">
        <v>3500</v>
      </c>
      <c r="J123" s="25" t="n">
        <v>0</v>
      </c>
      <c r="K123" s="25" t="n">
        <v>0</v>
      </c>
      <c r="L123" s="25" t="n">
        <v>0</v>
      </c>
      <c r="M123" s="6" t="s">
        <f>=I123+J123+K123+L123</f>
      </c>
      <c r="N123" s="23"/>
    </row>
    <row collapsed="false" customFormat="false" customHeight="false" hidden="false" ht="12.1" outlineLevel="0" r="124">
      <c r="A124" s="22" t="n">
        <v>44001</v>
      </c>
      <c r="B124" s="23" t="s">
        <v>338</v>
      </c>
      <c r="C124" s="23" t="s">
        <v>405</v>
      </c>
      <c r="D124" s="23" t="s">
        <v>338</v>
      </c>
      <c r="E124" s="23" t="s">
        <v>338</v>
      </c>
      <c r="F124" s="23" t="s">
        <v>19</v>
      </c>
      <c r="G124" s="24" t="n">
        <v>1</v>
      </c>
      <c r="H124" s="25" t="n">
        <v>381.95</v>
      </c>
      <c r="I124" s="25" t="n">
        <v>381.95</v>
      </c>
      <c r="J124" s="25" t="n">
        <v>0</v>
      </c>
      <c r="K124" s="25" t="n">
        <v>0</v>
      </c>
      <c r="L124" s="25" t="n">
        <v>0</v>
      </c>
      <c r="M124" s="6" t="s">
        <f>=I124+J124+K124+L124</f>
      </c>
      <c r="N124" s="23"/>
    </row>
    <row collapsed="false" customFormat="false" customHeight="false" hidden="false" ht="12.1" outlineLevel="0" r="125">
      <c r="A125" s="21" t="n">
        <v>44005</v>
      </c>
      <c r="B125" s="17" t="s">
        <v>42</v>
      </c>
      <c r="C125" s="17" t="s">
        <v>406</v>
      </c>
      <c r="D125" s="17" t="s">
        <v>271</v>
      </c>
      <c r="E125" s="17" t="s">
        <v>17</v>
      </c>
      <c r="F125" s="17" t="s">
        <v>19</v>
      </c>
      <c r="G125" s="7" t="n">
        <v>30</v>
      </c>
      <c r="H125" s="6" t="n">
        <v>101.76</v>
      </c>
      <c r="I125" s="6" t="n">
        <v>-3052.8</v>
      </c>
      <c r="J125" s="6" t="n">
        <v>0</v>
      </c>
      <c r="K125" s="6" t="n">
        <v>-9.16</v>
      </c>
      <c r="L125" s="6" t="n">
        <v>-0.28</v>
      </c>
      <c r="M125" s="6" t="s">
        <f>=I125+J125+K125+L125</f>
      </c>
      <c r="N125" s="17"/>
    </row>
    <row collapsed="false" customFormat="false" customHeight="false" hidden="false" ht="12.1" outlineLevel="0" r="126">
      <c r="A126" s="21" t="n">
        <v>44005</v>
      </c>
      <c r="B126" s="17" t="s">
        <v>48</v>
      </c>
      <c r="C126" s="17" t="s">
        <v>407</v>
      </c>
      <c r="D126" s="17" t="s">
        <v>271</v>
      </c>
      <c r="E126" s="17" t="s">
        <v>17</v>
      </c>
      <c r="F126" s="17" t="s">
        <v>19</v>
      </c>
      <c r="G126" s="7" t="n">
        <v>30</v>
      </c>
      <c r="H126" s="6" t="n">
        <v>26.525</v>
      </c>
      <c r="I126" s="6" t="n">
        <v>-795.75</v>
      </c>
      <c r="J126" s="6" t="n">
        <v>0</v>
      </c>
      <c r="K126" s="6" t="n">
        <v>-2.39</v>
      </c>
      <c r="L126" s="6" t="n">
        <v>-0.07</v>
      </c>
      <c r="M126" s="6" t="s">
        <f>=I126+J126+K126+L126</f>
      </c>
      <c r="N126" s="17"/>
    </row>
    <row collapsed="false" customFormat="false" customHeight="false" hidden="false" ht="12.1" outlineLevel="0" r="127">
      <c r="A127" s="22" t="n">
        <v>44028</v>
      </c>
      <c r="B127" s="23" t="s">
        <v>338</v>
      </c>
      <c r="C127" s="23" t="s">
        <v>408</v>
      </c>
      <c r="D127" s="23" t="s">
        <v>338</v>
      </c>
      <c r="E127" s="23" t="s">
        <v>338</v>
      </c>
      <c r="F127" s="23" t="s">
        <v>19</v>
      </c>
      <c r="G127" s="24" t="n">
        <v>1</v>
      </c>
      <c r="H127" s="25" t="n">
        <v>565.4</v>
      </c>
      <c r="I127" s="25" t="n">
        <v>565.4</v>
      </c>
      <c r="J127" s="25" t="n">
        <v>0</v>
      </c>
      <c r="K127" s="25" t="n">
        <v>0</v>
      </c>
      <c r="L127" s="25" t="n">
        <v>0</v>
      </c>
      <c r="M127" s="6" t="s">
        <f>=I127+J127+K127+L127</f>
      </c>
      <c r="N127" s="23"/>
    </row>
    <row collapsed="false" customFormat="false" customHeight="false" hidden="false" ht="12.1" outlineLevel="0" r="128">
      <c r="A128" s="22" t="n">
        <v>44029</v>
      </c>
      <c r="B128" s="23" t="s">
        <v>338</v>
      </c>
      <c r="C128" s="23" t="s">
        <v>409</v>
      </c>
      <c r="D128" s="23" t="s">
        <v>338</v>
      </c>
      <c r="E128" s="23" t="s">
        <v>338</v>
      </c>
      <c r="F128" s="23" t="s">
        <v>19</v>
      </c>
      <c r="G128" s="24" t="n">
        <v>1</v>
      </c>
      <c r="H128" s="25" t="n">
        <v>80.5</v>
      </c>
      <c r="I128" s="25" t="n">
        <v>80.5</v>
      </c>
      <c r="J128" s="25" t="n">
        <v>0</v>
      </c>
      <c r="K128" s="25" t="n">
        <v>0</v>
      </c>
      <c r="L128" s="25" t="n">
        <v>0</v>
      </c>
      <c r="M128" s="6" t="s">
        <f>=I128+J128+K128+L128</f>
      </c>
      <c r="N128" s="23"/>
    </row>
    <row collapsed="false" customFormat="false" customHeight="false" hidden="false" ht="12.1" outlineLevel="0" r="129">
      <c r="A129" s="22" t="n">
        <v>44032</v>
      </c>
      <c r="B129" s="23" t="s">
        <v>338</v>
      </c>
      <c r="C129" s="23" t="s">
        <v>410</v>
      </c>
      <c r="D129" s="23" t="s">
        <v>338</v>
      </c>
      <c r="E129" s="23" t="s">
        <v>338</v>
      </c>
      <c r="F129" s="23" t="s">
        <v>19</v>
      </c>
      <c r="G129" s="24" t="n">
        <v>1</v>
      </c>
      <c r="H129" s="25" t="n">
        <v>78</v>
      </c>
      <c r="I129" s="25" t="n">
        <v>78</v>
      </c>
      <c r="J129" s="25" t="n">
        <v>0</v>
      </c>
      <c r="K129" s="25" t="n">
        <v>0</v>
      </c>
      <c r="L129" s="25" t="n">
        <v>0</v>
      </c>
      <c r="M129" s="6" t="s">
        <f>=I129+J129+K129+L129</f>
      </c>
      <c r="N129" s="23"/>
    </row>
    <row collapsed="false" customFormat="false" customHeight="false" hidden="false" ht="12.1" outlineLevel="0" r="130">
      <c r="A130" s="22" t="n">
        <v>44036</v>
      </c>
      <c r="B130" s="23" t="s">
        <v>338</v>
      </c>
      <c r="C130" s="23" t="s">
        <v>411</v>
      </c>
      <c r="D130" s="23" t="s">
        <v>338</v>
      </c>
      <c r="E130" s="23" t="s">
        <v>338</v>
      </c>
      <c r="F130" s="23" t="s">
        <v>19</v>
      </c>
      <c r="G130" s="24" t="n">
        <v>1</v>
      </c>
      <c r="H130" s="25" t="n">
        <v>305</v>
      </c>
      <c r="I130" s="25" t="n">
        <v>305</v>
      </c>
      <c r="J130" s="25" t="n">
        <v>0</v>
      </c>
      <c r="K130" s="25" t="n">
        <v>0</v>
      </c>
      <c r="L130" s="25" t="n">
        <v>0</v>
      </c>
      <c r="M130" s="6" t="s">
        <f>=I130+J130+K130+L130</f>
      </c>
      <c r="N130" s="23"/>
    </row>
    <row collapsed="false" customFormat="false" customHeight="false" hidden="false" ht="12.1" outlineLevel="0" r="131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 t="s">
        <v>412</v>
      </c>
      <c r="M131" s="5" t="s">
        <f>=SUM(M2:M130)</f>
      </c>
      <c r="N131" s="4"/>
    </row>
  </sheetData>
  <autoFilter ref="A1:N131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84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15" customWidth="1"/>
    <col min="7" max="7" width="15" customWidth="1"/>
    <col min="8" max="8" width="15" customWidth="1"/>
    <col min="9" max="9" width="15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35" t="s">
        <v>77</v>
      </c>
      <c r="B1" s="35" t="s">
        <v>413</v>
      </c>
      <c r="C1" s="35" t="s">
        <v>0</v>
      </c>
      <c r="D1" s="35" t="s">
        <v>2</v>
      </c>
      <c r="E1" s="35" t="s">
        <v>414</v>
      </c>
      <c r="F1" s="35" t="s">
        <v>3</v>
      </c>
      <c r="G1" s="35" t="s">
        <v>415</v>
      </c>
      <c r="H1" s="35" t="s">
        <v>416</v>
      </c>
      <c r="I1" s="35" t="s">
        <v>417</v>
      </c>
      <c r="J1" s="35" t="s">
        <v>418</v>
      </c>
      <c r="K1" s="35" t="s">
        <v>419</v>
      </c>
      <c r="L1" s="35" t="s">
        <v>420</v>
      </c>
      <c r="M1" s="35" t="s">
        <v>421</v>
      </c>
      <c r="N1" s="35" t="s">
        <v>422</v>
      </c>
    </row>
    <row collapsed="false" customFormat="false" customHeight="false" hidden="false" ht="12.1" outlineLevel="0" r="2">
      <c r="A2" s="34" t="n">
        <v>43917</v>
      </c>
      <c r="B2" s="17" t="s">
        <v>423</v>
      </c>
      <c r="C2" s="17" t="s">
        <v>16</v>
      </c>
      <c r="D2" s="17" t="s">
        <v>18</v>
      </c>
      <c r="E2" s="7" t="n">
        <v>5</v>
      </c>
      <c r="F2" s="17" t="s">
        <v>19</v>
      </c>
      <c r="G2" s="6" t="n">
        <v>15.13</v>
      </c>
      <c r="H2" s="6" t="n">
        <v>882</v>
      </c>
      <c r="I2" s="6" t="n">
        <v>1077.32</v>
      </c>
      <c r="J2" s="6" t="n">
        <v>10</v>
      </c>
      <c r="K2" s="6" t="n">
        <v>75.65</v>
      </c>
      <c r="L2" s="6" t="n">
        <v>65.65</v>
      </c>
      <c r="M2" s="6" t="n">
        <v>1.22</v>
      </c>
      <c r="N2" s="6" t="n">
        <v>1.49</v>
      </c>
    </row>
    <row collapsed="false" customFormat="false" customHeight="false" hidden="false" ht="12.1" outlineLevel="0" r="3">
      <c r="A3" s="34" t="n">
        <v>43966</v>
      </c>
      <c r="B3" s="17" t="s">
        <v>423</v>
      </c>
      <c r="C3" s="17" t="s">
        <v>39</v>
      </c>
      <c r="D3" s="17" t="s">
        <v>40</v>
      </c>
      <c r="E3" s="7" t="n">
        <v>10</v>
      </c>
      <c r="F3" s="17" t="s">
        <v>19</v>
      </c>
      <c r="G3" s="6" t="n">
        <v>7.93</v>
      </c>
      <c r="H3" s="6" t="n">
        <v>113.57</v>
      </c>
      <c r="I3" s="6" t="n">
        <v>123.63</v>
      </c>
      <c r="J3" s="6" t="n">
        <v>10</v>
      </c>
      <c r="K3" s="6" t="n">
        <v>79.3</v>
      </c>
      <c r="L3" s="6" t="n">
        <v>69.3</v>
      </c>
      <c r="M3" s="6" t="n">
        <v>5.61</v>
      </c>
      <c r="N3" s="6" t="n">
        <v>6.1</v>
      </c>
    </row>
    <row collapsed="false" customFormat="false" customHeight="false" hidden="false" ht="12.1" outlineLevel="0" r="4">
      <c r="A4" s="34" t="n">
        <v>43979</v>
      </c>
      <c r="B4" s="17" t="s">
        <v>423</v>
      </c>
      <c r="C4" s="17" t="s">
        <v>16</v>
      </c>
      <c r="D4" s="17" t="s">
        <v>18</v>
      </c>
      <c r="E4" s="7" t="n">
        <v>5</v>
      </c>
      <c r="F4" s="17" t="s">
        <v>19</v>
      </c>
      <c r="G4" s="6" t="n">
        <v>10.04</v>
      </c>
      <c r="H4" s="6" t="n">
        <v>1273.2</v>
      </c>
      <c r="I4" s="6" t="n">
        <v>1077.32</v>
      </c>
      <c r="J4" s="6" t="n">
        <v>7</v>
      </c>
      <c r="K4" s="6" t="n">
        <v>50.2</v>
      </c>
      <c r="L4" s="6" t="n">
        <v>43.2</v>
      </c>
      <c r="M4" s="6" t="n">
        <v>0.8</v>
      </c>
      <c r="N4" s="6" t="n">
        <v>0.68</v>
      </c>
    </row>
    <row collapsed="false" customFormat="false" customHeight="false" hidden="false" ht="12.1" outlineLevel="0" r="5">
      <c r="A5" s="34" t="n">
        <v>44015</v>
      </c>
      <c r="B5" s="17" t="s">
        <v>423</v>
      </c>
      <c r="C5" s="17" t="s">
        <v>33</v>
      </c>
      <c r="D5" s="17" t="s">
        <v>34</v>
      </c>
      <c r="E5" s="7" t="n">
        <v>5</v>
      </c>
      <c r="F5" s="17" t="s">
        <v>19</v>
      </c>
      <c r="G5" s="6" t="n">
        <v>18.5</v>
      </c>
      <c r="H5" s="6" t="n">
        <v>608</v>
      </c>
      <c r="I5" s="6" t="n">
        <v>651.01</v>
      </c>
      <c r="J5" s="6" t="n">
        <v>12</v>
      </c>
      <c r="K5" s="6" t="n">
        <v>92.5</v>
      </c>
      <c r="L5" s="6" t="n">
        <v>80.5</v>
      </c>
      <c r="M5" s="6" t="n">
        <v>2.47</v>
      </c>
      <c r="N5" s="6" t="n">
        <v>2.65</v>
      </c>
    </row>
    <row collapsed="false" customFormat="false" customHeight="false" hidden="false" ht="12.1" outlineLevel="0" r="6">
      <c r="A6" s="34" t="n">
        <v>44023</v>
      </c>
      <c r="B6" s="17" t="s">
        <v>423</v>
      </c>
      <c r="C6" s="17" t="s">
        <v>42</v>
      </c>
      <c r="D6" s="17" t="s">
        <v>43</v>
      </c>
      <c r="E6" s="7" t="n">
        <v>30</v>
      </c>
      <c r="F6" s="17" t="s">
        <v>19</v>
      </c>
      <c r="G6" s="6" t="n">
        <v>3</v>
      </c>
      <c r="H6" s="6" t="n">
        <v>106.8</v>
      </c>
      <c r="I6" s="6" t="n">
        <v>102.07</v>
      </c>
      <c r="J6" s="6" t="n">
        <v>12</v>
      </c>
      <c r="K6" s="6" t="n">
        <v>90</v>
      </c>
      <c r="L6" s="6" t="n">
        <v>78</v>
      </c>
      <c r="M6" s="6" t="n">
        <v>2.55</v>
      </c>
      <c r="N6" s="6" t="n">
        <v>2.43</v>
      </c>
    </row>
    <row collapsed="false" customFormat="false" customHeight="false" hidden="false" ht="12.1" outlineLevel="0" r="7">
      <c r="A7" s="34" t="n">
        <v>44022</v>
      </c>
      <c r="B7" s="17" t="s">
        <v>423</v>
      </c>
      <c r="C7" s="17" t="s">
        <v>27</v>
      </c>
      <c r="D7" s="17" t="s">
        <v>28</v>
      </c>
      <c r="E7" s="7" t="n">
        <v>1</v>
      </c>
      <c r="F7" s="17" t="s">
        <v>19</v>
      </c>
      <c r="G7" s="6" t="n">
        <v>350</v>
      </c>
      <c r="H7" s="6" t="n">
        <v>5098</v>
      </c>
      <c r="I7" s="6" t="n">
        <v>4613.73</v>
      </c>
      <c r="J7" s="6" t="n">
        <v>46</v>
      </c>
      <c r="K7" s="6" t="n">
        <v>350</v>
      </c>
      <c r="L7" s="6" t="n">
        <v>304</v>
      </c>
      <c r="M7" s="6" t="n">
        <v>6.59</v>
      </c>
      <c r="N7" s="6" t="n">
        <v>5.96</v>
      </c>
    </row>
    <row collapsed="false" customFormat="false" customHeight="false" hidden="false" ht="12.1" outlineLevel="0" r="8">
      <c r="A8" s="34" t="n">
        <v>44035</v>
      </c>
      <c r="B8" s="17" t="s">
        <v>423</v>
      </c>
      <c r="C8" s="17" t="s">
        <v>33</v>
      </c>
      <c r="D8" s="17" t="s">
        <v>34</v>
      </c>
      <c r="E8" s="7" t="n">
        <v>5</v>
      </c>
      <c r="F8" s="17" t="s">
        <v>19</v>
      </c>
      <c r="G8" s="6" t="n">
        <v>17.5</v>
      </c>
      <c r="H8" s="6" t="n">
        <v>604.5</v>
      </c>
      <c r="I8" s="6" t="n">
        <v>651.01</v>
      </c>
      <c r="J8" s="6" t="n">
        <v>11</v>
      </c>
      <c r="K8" s="6" t="n">
        <v>87.5</v>
      </c>
      <c r="L8" s="6" t="n">
        <v>76.5</v>
      </c>
      <c r="M8" s="6" t="n">
        <v>2.35</v>
      </c>
      <c r="N8" s="6" t="n">
        <v>2.53</v>
      </c>
    </row>
    <row collapsed="false" customFormat="false" customHeight="false" hidden="false" ht="12.1" outlineLevel="0" r="9">
      <c r="A9" s="34" t="n">
        <v>44064</v>
      </c>
      <c r="B9" s="17" t="s">
        <v>423</v>
      </c>
      <c r="C9" s="17" t="s">
        <v>16</v>
      </c>
      <c r="D9" s="17" t="s">
        <v>18</v>
      </c>
      <c r="E9" s="7" t="n">
        <v>5</v>
      </c>
      <c r="F9" s="17" t="s">
        <v>19</v>
      </c>
      <c r="G9" s="6" t="n">
        <v>12.65</v>
      </c>
      <c r="H9" s="6" t="n">
        <v>1892</v>
      </c>
      <c r="I9" s="6" t="n">
        <v>1077.32</v>
      </c>
      <c r="J9" s="6" t="n">
        <v>8</v>
      </c>
      <c r="K9" s="6" t="n">
        <v>63.25</v>
      </c>
      <c r="L9" s="6" t="n">
        <v>55.25</v>
      </c>
      <c r="M9" s="6" t="n">
        <v>1.03</v>
      </c>
      <c r="N9" s="6" t="n">
        <v>0.58</v>
      </c>
    </row>
    <row collapsed="false" customFormat="false" customHeight="false" hidden="false" ht="12.1" outlineLevel="0" r="10">
      <c r="A10" s="34" t="n">
        <v>44064</v>
      </c>
      <c r="B10" s="17" t="s">
        <v>423</v>
      </c>
      <c r="C10" s="17" t="s">
        <v>36</v>
      </c>
      <c r="D10" s="17" t="s">
        <v>37</v>
      </c>
      <c r="E10" s="7" t="n">
        <v>70</v>
      </c>
      <c r="F10" s="17" t="s">
        <v>19</v>
      </c>
      <c r="G10" s="6" t="n">
        <v>5</v>
      </c>
      <c r="H10" s="6" t="n">
        <v>96.62</v>
      </c>
      <c r="I10" s="6" t="n">
        <v>81.37</v>
      </c>
      <c r="J10" s="6" t="n">
        <v>46</v>
      </c>
      <c r="K10" s="6" t="n">
        <v>350</v>
      </c>
      <c r="L10" s="6" t="n">
        <v>304</v>
      </c>
      <c r="M10" s="6" t="n">
        <v>5.34</v>
      </c>
      <c r="N10" s="6" t="n">
        <v>4.49</v>
      </c>
    </row>
    <row collapsed="false" customFormat="false" customHeight="false" hidden="false" ht="12.1" outlineLevel="0" r="11">
      <c r="A11" s="34" t="n">
        <v>44103</v>
      </c>
      <c r="B11" s="17" t="s">
        <v>423</v>
      </c>
      <c r="C11" s="17" t="s">
        <v>42</v>
      </c>
      <c r="D11" s="17" t="s">
        <v>43</v>
      </c>
      <c r="E11" s="7" t="n">
        <v>30</v>
      </c>
      <c r="F11" s="17" t="s">
        <v>19</v>
      </c>
      <c r="G11" s="6" t="n">
        <v>2.5</v>
      </c>
      <c r="H11" s="6" t="n">
        <v>115.8</v>
      </c>
      <c r="I11" s="6" t="n">
        <v>102.07</v>
      </c>
      <c r="J11" s="6" t="n">
        <v>10</v>
      </c>
      <c r="K11" s="6" t="n">
        <v>75</v>
      </c>
      <c r="L11" s="6" t="n">
        <v>65</v>
      </c>
      <c r="M11" s="6" t="n">
        <v>2.12</v>
      </c>
      <c r="N11" s="6" t="n">
        <v>1.87</v>
      </c>
    </row>
    <row collapsed="false" customFormat="false" customHeight="false" hidden="false" ht="12.1" outlineLevel="0" r="12">
      <c r="A12" s="34" t="n">
        <v>44109</v>
      </c>
      <c r="B12" s="17" t="s">
        <v>423</v>
      </c>
      <c r="C12" s="17" t="s">
        <v>30</v>
      </c>
      <c r="D12" s="17" t="s">
        <v>31</v>
      </c>
      <c r="E12" s="7" t="n">
        <v>20</v>
      </c>
      <c r="F12" s="17" t="s">
        <v>19</v>
      </c>
      <c r="G12" s="6" t="n">
        <v>18.7</v>
      </c>
      <c r="H12" s="6" t="n">
        <v>202.62</v>
      </c>
      <c r="I12" s="6" t="n">
        <v>188.33</v>
      </c>
      <c r="J12" s="6" t="n">
        <v>49</v>
      </c>
      <c r="K12" s="6" t="n">
        <v>374</v>
      </c>
      <c r="L12" s="6" t="n">
        <v>325</v>
      </c>
      <c r="M12" s="6" t="n">
        <v>8.63</v>
      </c>
      <c r="N12" s="6" t="n">
        <v>8.02</v>
      </c>
    </row>
    <row collapsed="false" customFormat="false" customHeight="false" hidden="false" ht="12.1" outlineLevel="0" r="13">
      <c r="A13" s="34" t="n">
        <v>44116</v>
      </c>
      <c r="B13" s="17" t="s">
        <v>423</v>
      </c>
      <c r="C13" s="17" t="s">
        <v>45</v>
      </c>
      <c r="D13" s="17" t="s">
        <v>46</v>
      </c>
      <c r="E13" s="7" t="n">
        <v>2</v>
      </c>
      <c r="F13" s="17" t="s">
        <v>19</v>
      </c>
      <c r="G13" s="6" t="n">
        <v>9.94</v>
      </c>
      <c r="H13" s="6" t="n">
        <v>453.6</v>
      </c>
      <c r="I13" s="6" t="n">
        <v>560.33</v>
      </c>
      <c r="J13" s="6" t="n">
        <v>3</v>
      </c>
      <c r="K13" s="6" t="n">
        <v>19.88</v>
      </c>
      <c r="L13" s="6" t="n">
        <v>16.88</v>
      </c>
      <c r="M13" s="6" t="n">
        <v>1.51</v>
      </c>
      <c r="N13" s="6" t="n">
        <v>1.86</v>
      </c>
    </row>
    <row collapsed="false" customFormat="false" customHeight="false" hidden="false" ht="12.1" outlineLevel="0" r="14">
      <c r="A14" s="34" t="n">
        <v>44116</v>
      </c>
      <c r="B14" s="17" t="s">
        <v>423</v>
      </c>
      <c r="C14" s="17" t="s">
        <v>33</v>
      </c>
      <c r="D14" s="17" t="s">
        <v>34</v>
      </c>
      <c r="E14" s="7" t="n">
        <v>5</v>
      </c>
      <c r="F14" s="17" t="s">
        <v>19</v>
      </c>
      <c r="G14" s="6" t="n">
        <v>10</v>
      </c>
      <c r="H14" s="6" t="n">
        <v>597</v>
      </c>
      <c r="I14" s="6" t="n">
        <v>651.01</v>
      </c>
      <c r="J14" s="6" t="n">
        <v>7</v>
      </c>
      <c r="K14" s="6" t="n">
        <v>50</v>
      </c>
      <c r="L14" s="6" t="n">
        <v>43</v>
      </c>
      <c r="M14" s="6" t="n">
        <v>1.32</v>
      </c>
      <c r="N14" s="6" t="n">
        <v>1.44</v>
      </c>
    </row>
    <row collapsed="false" customFormat="false" customHeight="false" hidden="false" ht="12.1" outlineLevel="0" r="15">
      <c r="A15" s="34" t="n">
        <v>44116</v>
      </c>
      <c r="B15" s="17" t="s">
        <v>423</v>
      </c>
      <c r="C15" s="17" t="s">
        <v>24</v>
      </c>
      <c r="D15" s="17" t="s">
        <v>25</v>
      </c>
      <c r="E15" s="7" t="n">
        <v>12</v>
      </c>
      <c r="F15" s="17" t="s">
        <v>19</v>
      </c>
      <c r="G15" s="6" t="n">
        <v>20</v>
      </c>
      <c r="H15" s="6" t="n">
        <v>869.6</v>
      </c>
      <c r="I15" s="6" t="n">
        <v>646.79</v>
      </c>
      <c r="J15" s="6" t="n">
        <v>31</v>
      </c>
      <c r="K15" s="6" t="n">
        <v>240</v>
      </c>
      <c r="L15" s="6" t="n">
        <v>209</v>
      </c>
      <c r="M15" s="6" t="n">
        <v>2.69</v>
      </c>
      <c r="N15" s="6" t="n">
        <v>2</v>
      </c>
    </row>
    <row collapsed="false" customFormat="false" customHeight="false" hidden="false" ht="12.1" outlineLevel="0" r="16">
      <c r="A16" s="34" t="n">
        <v>44155</v>
      </c>
      <c r="B16" s="17" t="s">
        <v>423</v>
      </c>
      <c r="C16" s="17" t="s">
        <v>51</v>
      </c>
      <c r="D16" s="17" t="s">
        <v>52</v>
      </c>
      <c r="E16" s="7" t="n">
        <v>8</v>
      </c>
      <c r="F16" s="17" t="s">
        <v>19</v>
      </c>
      <c r="G16" s="6" t="n">
        <v>12</v>
      </c>
      <c r="H16" s="6" t="n">
        <v>128.62</v>
      </c>
      <c r="I16" s="6" t="n">
        <v>90.1</v>
      </c>
      <c r="J16" s="6" t="n">
        <v>12</v>
      </c>
      <c r="K16" s="6" t="n">
        <v>96</v>
      </c>
      <c r="L16" s="6" t="n">
        <v>84</v>
      </c>
      <c r="M16" s="6" t="n">
        <v>11.65</v>
      </c>
      <c r="N16" s="6" t="n">
        <v>8.16</v>
      </c>
    </row>
    <row collapsed="false" customFormat="false" customHeight="false" hidden="false" ht="12.1" outlineLevel="0" r="17">
      <c r="A17" s="34" t="n">
        <v>44160</v>
      </c>
      <c r="B17" s="17" t="s">
        <v>423</v>
      </c>
      <c r="C17" s="17" t="s">
        <v>16</v>
      </c>
      <c r="D17" s="17" t="s">
        <v>18</v>
      </c>
      <c r="E17" s="7" t="n">
        <v>5</v>
      </c>
      <c r="F17" s="17" t="s">
        <v>19</v>
      </c>
      <c r="G17" s="6" t="n">
        <v>19.1</v>
      </c>
      <c r="H17" s="6" t="n">
        <v>2304.6</v>
      </c>
      <c r="I17" s="6" t="n">
        <v>1077.32</v>
      </c>
      <c r="J17" s="6" t="n">
        <v>12</v>
      </c>
      <c r="K17" s="6" t="n">
        <v>95.5</v>
      </c>
      <c r="L17" s="6" t="n">
        <v>83.5</v>
      </c>
      <c r="M17" s="6" t="n">
        <v>1.55</v>
      </c>
      <c r="N17" s="6" t="n">
        <v>0.72</v>
      </c>
    </row>
    <row collapsed="false" customFormat="false" customHeight="false" hidden="false" ht="12.1" outlineLevel="0" r="18">
      <c r="A18" s="34" t="n">
        <v>44183</v>
      </c>
      <c r="B18" s="17" t="s">
        <v>423</v>
      </c>
      <c r="C18" s="17" t="s">
        <v>27</v>
      </c>
      <c r="D18" s="17" t="s">
        <v>28</v>
      </c>
      <c r="E18" s="7" t="n">
        <v>1</v>
      </c>
      <c r="F18" s="17" t="s">
        <v>19</v>
      </c>
      <c r="G18" s="6" t="n">
        <v>46</v>
      </c>
      <c r="H18" s="6" t="n">
        <v>5140</v>
      </c>
      <c r="I18" s="6" t="n">
        <v>4613.73</v>
      </c>
      <c r="J18" s="6" t="n">
        <v>6</v>
      </c>
      <c r="K18" s="6" t="n">
        <v>46</v>
      </c>
      <c r="L18" s="6" t="n">
        <v>40</v>
      </c>
      <c r="M18" s="6" t="n">
        <v>0.87</v>
      </c>
      <c r="N18" s="6" t="n">
        <v>0.78</v>
      </c>
    </row>
    <row collapsed="false" customFormat="false" customHeight="false" hidden="false" ht="12.1" outlineLevel="0" r="19">
      <c r="A19" s="34" t="n">
        <v>44193</v>
      </c>
      <c r="B19" s="17" t="s">
        <v>423</v>
      </c>
      <c r="C19" s="17" t="s">
        <v>42</v>
      </c>
      <c r="D19" s="17" t="s">
        <v>43</v>
      </c>
      <c r="E19" s="7" t="n">
        <v>30</v>
      </c>
      <c r="F19" s="17" t="s">
        <v>19</v>
      </c>
      <c r="G19" s="6" t="n">
        <v>5.08</v>
      </c>
      <c r="H19" s="6" t="n">
        <v>139.68</v>
      </c>
      <c r="I19" s="6" t="n">
        <v>102.07</v>
      </c>
      <c r="J19" s="6" t="n">
        <v>20</v>
      </c>
      <c r="K19" s="6" t="n">
        <v>152.4</v>
      </c>
      <c r="L19" s="6" t="n">
        <v>132.4</v>
      </c>
      <c r="M19" s="6" t="n">
        <v>4.32</v>
      </c>
      <c r="N19" s="6" t="n">
        <v>3.16</v>
      </c>
    </row>
    <row collapsed="false" customFormat="false" customHeight="false" hidden="false" ht="12.1" outlineLevel="0" r="20">
      <c r="A20" s="34" t="n">
        <v>44207</v>
      </c>
      <c r="B20" s="17" t="s">
        <v>423</v>
      </c>
      <c r="C20" s="17" t="s">
        <v>33</v>
      </c>
      <c r="D20" s="17" t="s">
        <v>34</v>
      </c>
      <c r="E20" s="7" t="n">
        <v>5</v>
      </c>
      <c r="F20" s="17" t="s">
        <v>19</v>
      </c>
      <c r="G20" s="6" t="n">
        <v>27</v>
      </c>
      <c r="H20" s="6" t="n">
        <v>684.5</v>
      </c>
      <c r="I20" s="6" t="n">
        <v>651.01</v>
      </c>
      <c r="J20" s="6" t="n">
        <v>18</v>
      </c>
      <c r="K20" s="6" t="n">
        <v>135</v>
      </c>
      <c r="L20" s="6" t="n">
        <v>117</v>
      </c>
      <c r="M20" s="6" t="n">
        <v>3.59</v>
      </c>
      <c r="N20" s="6" t="n">
        <v>3.42</v>
      </c>
    </row>
    <row collapsed="false" customFormat="false" customHeight="false" hidden="false" ht="12.1" outlineLevel="0" r="21">
      <c r="A21" s="34" t="n">
        <v>44281</v>
      </c>
      <c r="B21" s="17" t="s">
        <v>423</v>
      </c>
      <c r="C21" s="17" t="s">
        <v>16</v>
      </c>
      <c r="D21" s="17" t="s">
        <v>18</v>
      </c>
      <c r="E21" s="7" t="n">
        <v>5</v>
      </c>
      <c r="F21" s="17" t="s">
        <v>19</v>
      </c>
      <c r="G21" s="6" t="n">
        <v>18.53</v>
      </c>
      <c r="H21" s="6" t="n">
        <v>4337.8</v>
      </c>
      <c r="I21" s="6" t="n">
        <v>1077.32</v>
      </c>
      <c r="J21" s="6" t="n">
        <v>12</v>
      </c>
      <c r="K21" s="6" t="n">
        <v>92.65</v>
      </c>
      <c r="L21" s="6" t="n">
        <v>80.65</v>
      </c>
      <c r="M21" s="6" t="n">
        <v>1.5</v>
      </c>
      <c r="N21" s="6" t="n">
        <v>0.37</v>
      </c>
    </row>
    <row collapsed="false" customFormat="false" customHeight="false" hidden="false" ht="12.1" outlineLevel="0" r="22">
      <c r="A22" s="34" t="n">
        <v>44327</v>
      </c>
      <c r="B22" s="17" t="s">
        <v>423</v>
      </c>
      <c r="C22" s="17" t="s">
        <v>24</v>
      </c>
      <c r="D22" s="17" t="s">
        <v>25</v>
      </c>
      <c r="E22" s="7" t="n">
        <v>12</v>
      </c>
      <c r="F22" s="17" t="s">
        <v>19</v>
      </c>
      <c r="G22" s="6" t="n">
        <v>39</v>
      </c>
      <c r="H22" s="6" t="n">
        <v>781</v>
      </c>
      <c r="I22" s="6" t="n">
        <v>646.79</v>
      </c>
      <c r="J22" s="6" t="n">
        <v>61</v>
      </c>
      <c r="K22" s="6" t="n">
        <v>468</v>
      </c>
      <c r="L22" s="6" t="n">
        <v>407</v>
      </c>
      <c r="M22" s="6" t="n">
        <v>5.24</v>
      </c>
      <c r="N22" s="6" t="n">
        <v>4.34</v>
      </c>
    </row>
    <row collapsed="false" customFormat="false" customHeight="false" hidden="false" ht="12.1" outlineLevel="0" r="23">
      <c r="A23" s="34" t="n">
        <v>44328</v>
      </c>
      <c r="B23" s="17" t="s">
        <v>423</v>
      </c>
      <c r="C23" s="17" t="s">
        <v>30</v>
      </c>
      <c r="D23" s="17" t="s">
        <v>31</v>
      </c>
      <c r="E23" s="7" t="n">
        <v>20</v>
      </c>
      <c r="F23" s="17" t="s">
        <v>19</v>
      </c>
      <c r="G23" s="6" t="n">
        <v>18.7</v>
      </c>
      <c r="H23" s="6" t="n">
        <v>280.59</v>
      </c>
      <c r="I23" s="6" t="n">
        <v>188.33</v>
      </c>
      <c r="J23" s="6" t="n">
        <v>49</v>
      </c>
      <c r="K23" s="6" t="n">
        <v>374</v>
      </c>
      <c r="L23" s="6" t="n">
        <v>325</v>
      </c>
      <c r="M23" s="6" t="n">
        <v>8.63</v>
      </c>
      <c r="N23" s="6" t="n">
        <v>5.79</v>
      </c>
    </row>
    <row collapsed="false" customFormat="false" customHeight="false" hidden="false" ht="12.1" outlineLevel="0" r="24">
      <c r="A24" s="34" t="n">
        <v>44330</v>
      </c>
      <c r="B24" s="17" t="s">
        <v>423</v>
      </c>
      <c r="C24" s="17" t="s">
        <v>39</v>
      </c>
      <c r="D24" s="17" t="s">
        <v>40</v>
      </c>
      <c r="E24" s="7" t="n">
        <v>10</v>
      </c>
      <c r="F24" s="17" t="s">
        <v>19</v>
      </c>
      <c r="G24" s="6" t="n">
        <v>9.45</v>
      </c>
      <c r="H24" s="6" t="n">
        <v>175.35</v>
      </c>
      <c r="I24" s="6" t="n">
        <v>123.63</v>
      </c>
      <c r="J24" s="6" t="n">
        <v>12</v>
      </c>
      <c r="K24" s="6" t="n">
        <v>94.5</v>
      </c>
      <c r="L24" s="6" t="n">
        <v>82.5</v>
      </c>
      <c r="M24" s="6" t="n">
        <v>6.67</v>
      </c>
      <c r="N24" s="6" t="n">
        <v>4.7</v>
      </c>
    </row>
    <row collapsed="false" customFormat="false" customHeight="false" hidden="false" ht="12.1" outlineLevel="0" r="25">
      <c r="A25" s="34" t="n">
        <v>44356</v>
      </c>
      <c r="B25" s="17" t="s">
        <v>423</v>
      </c>
      <c r="C25" s="17" t="s">
        <v>33</v>
      </c>
      <c r="D25" s="17" t="s">
        <v>34</v>
      </c>
      <c r="E25" s="7" t="n">
        <v>5</v>
      </c>
      <c r="F25" s="17" t="s">
        <v>19</v>
      </c>
      <c r="G25" s="6" t="n">
        <v>28.6</v>
      </c>
      <c r="H25" s="6" t="n">
        <v>675</v>
      </c>
      <c r="I25" s="6" t="n">
        <v>651.01</v>
      </c>
      <c r="J25" s="6" t="n">
        <v>19</v>
      </c>
      <c r="K25" s="6" t="n">
        <v>143</v>
      </c>
      <c r="L25" s="6" t="n">
        <v>124</v>
      </c>
      <c r="M25" s="6" t="n">
        <v>3.81</v>
      </c>
      <c r="N25" s="6" t="n">
        <v>3.67</v>
      </c>
    </row>
    <row collapsed="false" customFormat="false" customHeight="false" hidden="false" ht="12.1" outlineLevel="0" r="26">
      <c r="A26" s="34" t="n">
        <v>44382</v>
      </c>
      <c r="B26" s="17" t="s">
        <v>423</v>
      </c>
      <c r="C26" s="17" t="s">
        <v>27</v>
      </c>
      <c r="D26" s="17" t="s">
        <v>28</v>
      </c>
      <c r="E26" s="7" t="n">
        <v>1</v>
      </c>
      <c r="F26" s="17" t="s">
        <v>19</v>
      </c>
      <c r="G26" s="6" t="n">
        <v>213</v>
      </c>
      <c r="H26" s="6" t="n">
        <v>6845</v>
      </c>
      <c r="I26" s="6" t="n">
        <v>4613.73</v>
      </c>
      <c r="J26" s="6" t="n">
        <v>28</v>
      </c>
      <c r="K26" s="6" t="n">
        <v>213</v>
      </c>
      <c r="L26" s="6" t="n">
        <v>185</v>
      </c>
      <c r="M26" s="6" t="n">
        <v>4.01</v>
      </c>
      <c r="N26" s="6" t="n">
        <v>2.7</v>
      </c>
    </row>
    <row collapsed="false" customFormat="false" customHeight="false" hidden="false" ht="12.1" outlineLevel="0" r="27">
      <c r="A27" s="34" t="n">
        <v>44388</v>
      </c>
      <c r="B27" s="17" t="s">
        <v>423</v>
      </c>
      <c r="C27" s="17" t="s">
        <v>42</v>
      </c>
      <c r="D27" s="17" t="s">
        <v>43</v>
      </c>
      <c r="E27" s="7" t="n">
        <v>30</v>
      </c>
      <c r="F27" s="17" t="s">
        <v>19</v>
      </c>
      <c r="G27" s="6" t="n">
        <v>6.07</v>
      </c>
      <c r="H27" s="6" t="n">
        <v>143.7</v>
      </c>
      <c r="I27" s="6" t="n">
        <v>102.07</v>
      </c>
      <c r="J27" s="6" t="n">
        <v>24</v>
      </c>
      <c r="K27" s="6" t="n">
        <v>182.1</v>
      </c>
      <c r="L27" s="6" t="n">
        <v>158.1</v>
      </c>
      <c r="M27" s="6" t="n">
        <v>5.16</v>
      </c>
      <c r="N27" s="6" t="n">
        <v>3.67</v>
      </c>
    </row>
    <row collapsed="false" customFormat="false" customHeight="false" hidden="false" ht="12.1" outlineLevel="0" r="28">
      <c r="A28" s="34" t="n">
        <v>44386</v>
      </c>
      <c r="B28" s="17" t="s">
        <v>423</v>
      </c>
      <c r="C28" s="17" t="s">
        <v>45</v>
      </c>
      <c r="D28" s="17" t="s">
        <v>46</v>
      </c>
      <c r="E28" s="7" t="n">
        <v>2</v>
      </c>
      <c r="F28" s="17" t="s">
        <v>19</v>
      </c>
      <c r="G28" s="6" t="n">
        <v>12.3</v>
      </c>
      <c r="H28" s="6" t="n">
        <v>519.1</v>
      </c>
      <c r="I28" s="6" t="n">
        <v>560.33</v>
      </c>
      <c r="J28" s="6" t="n">
        <v>3</v>
      </c>
      <c r="K28" s="6" t="n">
        <v>24.6</v>
      </c>
      <c r="L28" s="6" t="n">
        <v>21.6</v>
      </c>
      <c r="M28" s="6" t="n">
        <v>1.93</v>
      </c>
      <c r="N28" s="6" t="n">
        <v>2.08</v>
      </c>
    </row>
    <row collapsed="false" customFormat="false" customHeight="false" hidden="false" ht="12.1" outlineLevel="0" r="29">
      <c r="A29" s="34" t="n">
        <v>44389</v>
      </c>
      <c r="B29" s="17" t="s">
        <v>423</v>
      </c>
      <c r="C29" s="17" t="s">
        <v>36</v>
      </c>
      <c r="D29" s="17" t="s">
        <v>37</v>
      </c>
      <c r="E29" s="7" t="n">
        <v>70</v>
      </c>
      <c r="F29" s="17" t="s">
        <v>19</v>
      </c>
      <c r="G29" s="6" t="n">
        <v>5</v>
      </c>
      <c r="H29" s="6" t="n">
        <v>98.84</v>
      </c>
      <c r="I29" s="6" t="n">
        <v>81.37</v>
      </c>
      <c r="J29" s="6" t="n">
        <v>46</v>
      </c>
      <c r="K29" s="6" t="n">
        <v>350</v>
      </c>
      <c r="L29" s="6" t="n">
        <v>304</v>
      </c>
      <c r="M29" s="6" t="n">
        <v>5.34</v>
      </c>
      <c r="N29" s="6" t="n">
        <v>4.39</v>
      </c>
    </row>
    <row collapsed="false" customFormat="false" customHeight="false" hidden="false" ht="12.1" outlineLevel="0" r="30">
      <c r="A30" s="34" t="n">
        <v>44474</v>
      </c>
      <c r="B30" s="17" t="s">
        <v>423</v>
      </c>
      <c r="C30" s="17" t="s">
        <v>33</v>
      </c>
      <c r="D30" s="17" t="s">
        <v>34</v>
      </c>
      <c r="E30" s="7" t="n">
        <v>5</v>
      </c>
      <c r="F30" s="17" t="s">
        <v>19</v>
      </c>
      <c r="G30" s="6" t="n">
        <v>45</v>
      </c>
      <c r="H30" s="6" t="n">
        <v>918.5</v>
      </c>
      <c r="I30" s="6" t="n">
        <v>651.01</v>
      </c>
      <c r="J30" s="6" t="n">
        <v>29</v>
      </c>
      <c r="K30" s="6" t="n">
        <v>225</v>
      </c>
      <c r="L30" s="6" t="n">
        <v>196</v>
      </c>
      <c r="M30" s="6" t="n">
        <v>6.02</v>
      </c>
      <c r="N30" s="6" t="n">
        <v>4.27</v>
      </c>
    </row>
    <row collapsed="false" customFormat="false" customHeight="false" hidden="false" ht="12.1" outlineLevel="0" r="31">
      <c r="A31" s="34" t="n">
        <v>44481</v>
      </c>
      <c r="B31" s="17" t="s">
        <v>423</v>
      </c>
      <c r="C31" s="17" t="s">
        <v>45</v>
      </c>
      <c r="D31" s="17" t="s">
        <v>46</v>
      </c>
      <c r="E31" s="7" t="n">
        <v>2</v>
      </c>
      <c r="F31" s="17" t="s">
        <v>19</v>
      </c>
      <c r="G31" s="6" t="n">
        <v>16.52</v>
      </c>
      <c r="H31" s="6" t="n">
        <v>574.4</v>
      </c>
      <c r="I31" s="6" t="n">
        <v>560.33</v>
      </c>
      <c r="J31" s="6" t="n">
        <v>4</v>
      </c>
      <c r="K31" s="6" t="n">
        <v>33.04</v>
      </c>
      <c r="L31" s="6" t="n">
        <v>29.04</v>
      </c>
      <c r="M31" s="6" t="n">
        <v>2.59</v>
      </c>
      <c r="N31" s="6" t="n">
        <v>2.53</v>
      </c>
    </row>
    <row collapsed="false" customFormat="false" customHeight="false" hidden="false" ht="12.1" outlineLevel="0" r="32">
      <c r="A32" s="34" t="n">
        <v>44540</v>
      </c>
      <c r="B32" s="17" t="s">
        <v>423</v>
      </c>
      <c r="C32" s="17" t="s">
        <v>51</v>
      </c>
      <c r="D32" s="17" t="s">
        <v>52</v>
      </c>
      <c r="E32" s="7" t="n">
        <v>8</v>
      </c>
      <c r="F32" s="17" t="s">
        <v>19</v>
      </c>
      <c r="G32" s="6" t="n">
        <v>9.39</v>
      </c>
      <c r="H32" s="6" t="n">
        <v>90.18</v>
      </c>
      <c r="I32" s="6" t="n">
        <v>90.1</v>
      </c>
      <c r="J32" s="6" t="n">
        <v>10</v>
      </c>
      <c r="K32" s="6" t="n">
        <v>75.12</v>
      </c>
      <c r="L32" s="6" t="n">
        <v>65.12</v>
      </c>
      <c r="M32" s="6" t="n">
        <v>9.03</v>
      </c>
      <c r="N32" s="6" t="n">
        <v>9.03</v>
      </c>
    </row>
    <row collapsed="false" customFormat="false" customHeight="false" hidden="false" ht="12.1" outlineLevel="0" r="33">
      <c r="A33" s="34" t="n">
        <v>44551</v>
      </c>
      <c r="B33" s="17" t="s">
        <v>423</v>
      </c>
      <c r="C33" s="17" t="s">
        <v>27</v>
      </c>
      <c r="D33" s="17" t="s">
        <v>28</v>
      </c>
      <c r="E33" s="7" t="n">
        <v>1</v>
      </c>
      <c r="F33" s="17" t="s">
        <v>19</v>
      </c>
      <c r="G33" s="6" t="n">
        <v>340</v>
      </c>
      <c r="H33" s="6" t="n">
        <v>6348.5</v>
      </c>
      <c r="I33" s="6" t="n">
        <v>4613.73</v>
      </c>
      <c r="J33" s="6" t="n">
        <v>44</v>
      </c>
      <c r="K33" s="6" t="n">
        <v>340</v>
      </c>
      <c r="L33" s="6" t="n">
        <v>296</v>
      </c>
      <c r="M33" s="6" t="n">
        <v>6.42</v>
      </c>
      <c r="N33" s="6" t="n">
        <v>4.66</v>
      </c>
    </row>
    <row collapsed="false" customFormat="false" customHeight="false" hidden="false" ht="12.1" outlineLevel="0" r="34">
      <c r="A34" s="34" t="n">
        <v>44556</v>
      </c>
      <c r="B34" s="17" t="s">
        <v>423</v>
      </c>
      <c r="C34" s="17" t="s">
        <v>42</v>
      </c>
      <c r="D34" s="17" t="s">
        <v>43</v>
      </c>
      <c r="E34" s="7" t="n">
        <v>30</v>
      </c>
      <c r="F34" s="17" t="s">
        <v>19</v>
      </c>
      <c r="G34" s="6" t="n">
        <v>5.2</v>
      </c>
      <c r="H34" s="6" t="n">
        <v>124.54</v>
      </c>
      <c r="I34" s="6" t="n">
        <v>102.07</v>
      </c>
      <c r="J34" s="6" t="n">
        <v>20</v>
      </c>
      <c r="K34" s="6" t="n">
        <v>156</v>
      </c>
      <c r="L34" s="6" t="n">
        <v>136</v>
      </c>
      <c r="M34" s="6" t="n">
        <v>4.44</v>
      </c>
      <c r="N34" s="6" t="n">
        <v>3.64</v>
      </c>
    </row>
    <row collapsed="false" customFormat="false" customHeight="false" hidden="false" ht="12.1" outlineLevel="0" r="35">
      <c r="A35" s="34" t="n">
        <v>44566</v>
      </c>
      <c r="B35" s="17" t="s">
        <v>423</v>
      </c>
      <c r="C35" s="17" t="s">
        <v>33</v>
      </c>
      <c r="D35" s="17" t="s">
        <v>34</v>
      </c>
      <c r="E35" s="7" t="n">
        <v>5</v>
      </c>
      <c r="F35" s="17" t="s">
        <v>19</v>
      </c>
      <c r="G35" s="6" t="n">
        <v>23.5</v>
      </c>
      <c r="H35" s="6" t="n">
        <v>962</v>
      </c>
      <c r="I35" s="6" t="n">
        <v>651.01</v>
      </c>
      <c r="J35" s="6" t="n">
        <v>15</v>
      </c>
      <c r="K35" s="6" t="n">
        <v>117.5</v>
      </c>
      <c r="L35" s="6" t="n">
        <v>102.5</v>
      </c>
      <c r="M35" s="6" t="n">
        <v>3.15</v>
      </c>
      <c r="N35" s="6" t="n">
        <v>2.13</v>
      </c>
    </row>
    <row collapsed="false" customFormat="false" customHeight="false" hidden="false" ht="12.1" outlineLevel="0" r="36">
      <c r="A36" s="34" t="n">
        <v>44571</v>
      </c>
      <c r="B36" s="17" t="s">
        <v>423</v>
      </c>
      <c r="C36" s="17" t="s">
        <v>45</v>
      </c>
      <c r="D36" s="17" t="s">
        <v>46</v>
      </c>
      <c r="E36" s="7" t="n">
        <v>2</v>
      </c>
      <c r="F36" s="17" t="s">
        <v>19</v>
      </c>
      <c r="G36" s="6" t="n">
        <v>9.98</v>
      </c>
      <c r="H36" s="6" t="n">
        <v>499.8</v>
      </c>
      <c r="I36" s="6" t="n">
        <v>560.33</v>
      </c>
      <c r="J36" s="6" t="n">
        <v>3</v>
      </c>
      <c r="K36" s="6" t="n">
        <v>19.96</v>
      </c>
      <c r="L36" s="6" t="n">
        <v>16.96</v>
      </c>
      <c r="M36" s="6" t="n">
        <v>1.51</v>
      </c>
      <c r="N36" s="6" t="n">
        <v>1.7</v>
      </c>
    </row>
    <row collapsed="false" customFormat="false" customHeight="false" hidden="false" ht="12.1" outlineLevel="0" r="37">
      <c r="A37" s="34" t="n">
        <v>44733</v>
      </c>
      <c r="B37" s="17" t="s">
        <v>423</v>
      </c>
      <c r="C37" s="17" t="s">
        <v>33</v>
      </c>
      <c r="D37" s="17" t="s">
        <v>34</v>
      </c>
      <c r="E37" s="7" t="n">
        <v>5</v>
      </c>
      <c r="F37" s="17" t="s">
        <v>19</v>
      </c>
      <c r="G37" s="6" t="n">
        <v>18</v>
      </c>
      <c r="H37" s="6" t="n">
        <v>686.5</v>
      </c>
      <c r="I37" s="6" t="n">
        <v>651.01</v>
      </c>
      <c r="J37" s="6" t="n">
        <v>12</v>
      </c>
      <c r="K37" s="6" t="n">
        <v>90</v>
      </c>
      <c r="L37" s="6" t="n">
        <v>78</v>
      </c>
      <c r="M37" s="6" t="n">
        <v>2.4</v>
      </c>
      <c r="N37" s="6" t="n">
        <v>2.27</v>
      </c>
    </row>
    <row collapsed="false" customFormat="false" customHeight="false" hidden="false" ht="12.1" outlineLevel="0" r="38">
      <c r="A38" s="34" t="n">
        <v>44750</v>
      </c>
      <c r="B38" s="17" t="s">
        <v>423</v>
      </c>
      <c r="C38" s="17" t="s">
        <v>45</v>
      </c>
      <c r="D38" s="17" t="s">
        <v>46</v>
      </c>
      <c r="E38" s="7" t="n">
        <v>2</v>
      </c>
      <c r="F38" s="17" t="s">
        <v>19</v>
      </c>
      <c r="G38" s="6" t="n">
        <v>16.14</v>
      </c>
      <c r="H38" s="6" t="n">
        <v>409.9</v>
      </c>
      <c r="I38" s="6" t="n">
        <v>560.33</v>
      </c>
      <c r="J38" s="6" t="n">
        <v>4</v>
      </c>
      <c r="K38" s="6" t="n">
        <v>32.28</v>
      </c>
      <c r="L38" s="6" t="n">
        <v>28.28</v>
      </c>
      <c r="M38" s="6" t="n">
        <v>2.52</v>
      </c>
      <c r="N38" s="6" t="n">
        <v>3.45</v>
      </c>
    </row>
    <row collapsed="false" customFormat="false" customHeight="false" hidden="false" ht="12.1" outlineLevel="0" r="39">
      <c r="A39" s="34" t="n">
        <v>44762</v>
      </c>
      <c r="B39" s="17" t="s">
        <v>423</v>
      </c>
      <c r="C39" s="17" t="s">
        <v>36</v>
      </c>
      <c r="D39" s="17" t="s">
        <v>37</v>
      </c>
      <c r="E39" s="7" t="n">
        <v>70</v>
      </c>
      <c r="F39" s="17" t="s">
        <v>19</v>
      </c>
      <c r="G39" s="6" t="n">
        <v>4.56</v>
      </c>
      <c r="H39" s="6" t="n">
        <v>61.03</v>
      </c>
      <c r="I39" s="6" t="n">
        <v>81.37</v>
      </c>
      <c r="J39" s="6" t="n">
        <v>41</v>
      </c>
      <c r="K39" s="6" t="n">
        <v>319.2</v>
      </c>
      <c r="L39" s="6" t="n">
        <v>278.2</v>
      </c>
      <c r="M39" s="6" t="n">
        <v>4.88</v>
      </c>
      <c r="N39" s="6" t="n">
        <v>6.51</v>
      </c>
    </row>
    <row collapsed="false" customFormat="false" customHeight="false" hidden="false" ht="12.1" outlineLevel="0" r="40">
      <c r="A40" s="34" t="n">
        <v>44845</v>
      </c>
      <c r="B40" s="17" t="s">
        <v>423</v>
      </c>
      <c r="C40" s="17" t="s">
        <v>45</v>
      </c>
      <c r="D40" s="17" t="s">
        <v>46</v>
      </c>
      <c r="E40" s="7" t="n">
        <v>2</v>
      </c>
      <c r="F40" s="17" t="s">
        <v>19</v>
      </c>
      <c r="G40" s="6" t="n">
        <v>32.71</v>
      </c>
      <c r="H40" s="6" t="n">
        <v>353</v>
      </c>
      <c r="I40" s="6" t="n">
        <v>560.33</v>
      </c>
      <c r="J40" s="6" t="n">
        <v>9</v>
      </c>
      <c r="K40" s="6" t="n">
        <v>65.42</v>
      </c>
      <c r="L40" s="6" t="n">
        <v>56.42</v>
      </c>
      <c r="M40" s="6" t="n">
        <v>5.03</v>
      </c>
      <c r="N40" s="6" t="n">
        <v>7.99</v>
      </c>
    </row>
    <row collapsed="false" customFormat="false" customHeight="false" hidden="false" ht="12.1" outlineLevel="0" r="41">
      <c r="A41" s="34" t="n">
        <v>44851</v>
      </c>
      <c r="B41" s="17" t="s">
        <v>423</v>
      </c>
      <c r="C41" s="17" t="s">
        <v>33</v>
      </c>
      <c r="D41" s="17" t="s">
        <v>34</v>
      </c>
      <c r="E41" s="7" t="n">
        <v>5</v>
      </c>
      <c r="F41" s="17" t="s">
        <v>19</v>
      </c>
      <c r="G41" s="6" t="n">
        <v>53</v>
      </c>
      <c r="H41" s="6" t="n">
        <v>802</v>
      </c>
      <c r="I41" s="6" t="n">
        <v>651.01</v>
      </c>
      <c r="J41" s="6" t="n">
        <v>34</v>
      </c>
      <c r="K41" s="6" t="n">
        <v>265</v>
      </c>
      <c r="L41" s="6" t="n">
        <v>231</v>
      </c>
      <c r="M41" s="6" t="n">
        <v>7.1</v>
      </c>
      <c r="N41" s="6" t="n">
        <v>5.76</v>
      </c>
    </row>
    <row collapsed="false" customFormat="false" customHeight="false" hidden="false" ht="12.1" outlineLevel="0" r="42">
      <c r="A42" s="34" t="n">
        <v>44854</v>
      </c>
      <c r="B42" s="17" t="s">
        <v>423</v>
      </c>
      <c r="C42" s="17" t="s">
        <v>48</v>
      </c>
      <c r="D42" s="17" t="s">
        <v>49</v>
      </c>
      <c r="E42" s="7" t="n">
        <v>30</v>
      </c>
      <c r="F42" s="17" t="s">
        <v>19</v>
      </c>
      <c r="G42" s="6" t="n">
        <v>1.21</v>
      </c>
      <c r="H42" s="6" t="n">
        <v>32.485</v>
      </c>
      <c r="I42" s="6" t="n">
        <v>26.61</v>
      </c>
      <c r="J42" s="6" t="n">
        <v>5</v>
      </c>
      <c r="K42" s="6" t="n">
        <v>36.3</v>
      </c>
      <c r="L42" s="6" t="n">
        <v>31.3</v>
      </c>
      <c r="M42" s="6" t="n">
        <v>3.92</v>
      </c>
      <c r="N42" s="6" t="n">
        <v>3.21</v>
      </c>
    </row>
    <row collapsed="false" customFormat="false" customHeight="false" hidden="false" ht="12.1" outlineLevel="0" r="43">
      <c r="A43" s="34" t="n">
        <v>44916</v>
      </c>
      <c r="B43" s="17" t="s">
        <v>423</v>
      </c>
      <c r="C43" s="17" t="s">
        <v>27</v>
      </c>
      <c r="D43" s="17" t="s">
        <v>28</v>
      </c>
      <c r="E43" s="7" t="n">
        <v>1</v>
      </c>
      <c r="F43" s="17" t="s">
        <v>19</v>
      </c>
      <c r="G43" s="6" t="n">
        <v>256</v>
      </c>
      <c r="H43" s="6" t="n">
        <v>4040.5</v>
      </c>
      <c r="I43" s="6" t="n">
        <v>4613.73</v>
      </c>
      <c r="J43" s="6" t="n">
        <v>33</v>
      </c>
      <c r="K43" s="6" t="n">
        <v>256</v>
      </c>
      <c r="L43" s="6" t="n">
        <v>223</v>
      </c>
      <c r="M43" s="6" t="n">
        <v>4.83</v>
      </c>
      <c r="N43" s="6" t="n">
        <v>5.52</v>
      </c>
    </row>
    <row collapsed="false" customFormat="false" customHeight="false" hidden="false" ht="12.1" outlineLevel="0" r="44">
      <c r="A44" s="34" t="n">
        <v>44916</v>
      </c>
      <c r="B44" s="17" t="s">
        <v>423</v>
      </c>
      <c r="C44" s="17" t="s">
        <v>27</v>
      </c>
      <c r="D44" s="17" t="s">
        <v>28</v>
      </c>
      <c r="E44" s="7" t="n">
        <v>1</v>
      </c>
      <c r="F44" s="17" t="s">
        <v>19</v>
      </c>
      <c r="G44" s="6" t="n">
        <v>537</v>
      </c>
      <c r="H44" s="6" t="n">
        <v>4040.5</v>
      </c>
      <c r="I44" s="6" t="n">
        <v>4613.73</v>
      </c>
      <c r="J44" s="6" t="n">
        <v>70</v>
      </c>
      <c r="K44" s="6" t="n">
        <v>537</v>
      </c>
      <c r="L44" s="6" t="n">
        <v>467</v>
      </c>
      <c r="M44" s="6" t="n">
        <v>10.12</v>
      </c>
      <c r="N44" s="6" t="n">
        <v>11.56</v>
      </c>
    </row>
    <row collapsed="false" customFormat="false" customHeight="false" hidden="false" ht="12.1" outlineLevel="0" r="45">
      <c r="A45" s="34" t="n">
        <v>44936</v>
      </c>
      <c r="B45" s="17" t="s">
        <v>423</v>
      </c>
      <c r="C45" s="17" t="s">
        <v>45</v>
      </c>
      <c r="D45" s="17" t="s">
        <v>46</v>
      </c>
      <c r="E45" s="7" t="n">
        <v>2</v>
      </c>
      <c r="F45" s="17" t="s">
        <v>19</v>
      </c>
      <c r="G45" s="6" t="n">
        <v>6.86</v>
      </c>
      <c r="H45" s="6" t="n">
        <v>345.7</v>
      </c>
      <c r="I45" s="6" t="n">
        <v>560.33</v>
      </c>
      <c r="J45" s="6" t="n">
        <v>2</v>
      </c>
      <c r="K45" s="6" t="n">
        <v>13.72</v>
      </c>
      <c r="L45" s="6" t="n">
        <v>11.72</v>
      </c>
      <c r="M45" s="6" t="n">
        <v>1.05</v>
      </c>
      <c r="N45" s="6" t="n">
        <v>1.7</v>
      </c>
    </row>
    <row collapsed="false" customFormat="false" customHeight="false" hidden="false" ht="12.1" outlineLevel="0" r="46">
      <c r="A46" s="34" t="n">
        <v>45057</v>
      </c>
      <c r="B46" s="17" t="s">
        <v>423</v>
      </c>
      <c r="C46" s="17" t="s">
        <v>30</v>
      </c>
      <c r="D46" s="17" t="s">
        <v>31</v>
      </c>
      <c r="E46" s="7" t="n">
        <v>20</v>
      </c>
      <c r="F46" s="17" t="s">
        <v>19</v>
      </c>
      <c r="G46" s="6" t="n">
        <v>25</v>
      </c>
      <c r="H46" s="6" t="n">
        <v>226.55</v>
      </c>
      <c r="I46" s="6" t="n">
        <v>188.33</v>
      </c>
      <c r="J46" s="6" t="n">
        <v>65</v>
      </c>
      <c r="K46" s="6" t="n">
        <v>500</v>
      </c>
      <c r="L46" s="6" t="n">
        <v>435</v>
      </c>
      <c r="M46" s="6" t="n">
        <v>11.55</v>
      </c>
      <c r="N46" s="6" t="n">
        <v>9.6</v>
      </c>
    </row>
    <row collapsed="false" customFormat="false" customHeight="false" hidden="false" ht="12.1" outlineLevel="0" r="47">
      <c r="A47" s="34" t="n">
        <v>45082</v>
      </c>
      <c r="B47" s="17" t="s">
        <v>423</v>
      </c>
      <c r="C47" s="17" t="s">
        <v>27</v>
      </c>
      <c r="D47" s="17" t="s">
        <v>28</v>
      </c>
      <c r="E47" s="7" t="n">
        <v>1</v>
      </c>
      <c r="F47" s="17" t="s">
        <v>19</v>
      </c>
      <c r="G47" s="6" t="n">
        <v>438</v>
      </c>
      <c r="H47" s="6" t="n">
        <v>5166.5</v>
      </c>
      <c r="I47" s="6" t="n">
        <v>4613.73</v>
      </c>
      <c r="J47" s="6" t="n">
        <v>57</v>
      </c>
      <c r="K47" s="6" t="n">
        <v>438</v>
      </c>
      <c r="L47" s="6" t="n">
        <v>381</v>
      </c>
      <c r="M47" s="6" t="n">
        <v>8.26</v>
      </c>
      <c r="N47" s="6" t="n">
        <v>7.37</v>
      </c>
    </row>
    <row collapsed="false" customFormat="false" customHeight="false" hidden="false" ht="12.1" outlineLevel="0" r="48">
      <c r="A48" s="34" t="n">
        <v>45093</v>
      </c>
      <c r="B48" s="17" t="s">
        <v>423</v>
      </c>
      <c r="C48" s="17" t="s">
        <v>39</v>
      </c>
      <c r="D48" s="17" t="s">
        <v>40</v>
      </c>
      <c r="E48" s="7" t="n">
        <v>10</v>
      </c>
      <c r="F48" s="17" t="s">
        <v>19</v>
      </c>
      <c r="G48" s="6" t="n">
        <v>4.84</v>
      </c>
      <c r="H48" s="6" t="n">
        <v>124.06</v>
      </c>
      <c r="I48" s="6" t="n">
        <v>123.63</v>
      </c>
      <c r="J48" s="6" t="n">
        <v>6</v>
      </c>
      <c r="K48" s="6" t="n">
        <v>48.4</v>
      </c>
      <c r="L48" s="6" t="n">
        <v>42.4</v>
      </c>
      <c r="M48" s="6" t="n">
        <v>3.43</v>
      </c>
      <c r="N48" s="6" t="n">
        <v>3.42</v>
      </c>
    </row>
    <row collapsed="false" customFormat="false" customHeight="false" hidden="false" ht="12.1" outlineLevel="0" r="49">
      <c r="A49" s="34" t="n">
        <v>45114</v>
      </c>
      <c r="B49" s="17" t="s">
        <v>423</v>
      </c>
      <c r="C49" s="17" t="s">
        <v>24</v>
      </c>
      <c r="D49" s="17" t="s">
        <v>25</v>
      </c>
      <c r="E49" s="7" t="n">
        <v>12</v>
      </c>
      <c r="F49" s="17" t="s">
        <v>19</v>
      </c>
      <c r="G49" s="6" t="n">
        <v>78</v>
      </c>
      <c r="H49" s="6" t="n">
        <v>710.6</v>
      </c>
      <c r="I49" s="6" t="n">
        <v>646.79</v>
      </c>
      <c r="J49" s="6" t="n">
        <v>122</v>
      </c>
      <c r="K49" s="6" t="n">
        <v>936</v>
      </c>
      <c r="L49" s="6" t="n">
        <v>814</v>
      </c>
      <c r="M49" s="6" t="n">
        <v>10.49</v>
      </c>
      <c r="N49" s="6" t="n">
        <v>9.55</v>
      </c>
    </row>
    <row collapsed="false" customFormat="false" customHeight="false" hidden="false" ht="12.1" outlineLevel="0" r="50">
      <c r="A50" s="34" t="n">
        <v>45117</v>
      </c>
      <c r="B50" s="17" t="s">
        <v>423</v>
      </c>
      <c r="C50" s="17" t="s">
        <v>33</v>
      </c>
      <c r="D50" s="17" t="s">
        <v>34</v>
      </c>
      <c r="E50" s="7" t="n">
        <v>5</v>
      </c>
      <c r="F50" s="17" t="s">
        <v>19</v>
      </c>
      <c r="G50" s="6" t="n">
        <v>27.22</v>
      </c>
      <c r="H50" s="6" t="n">
        <v>961</v>
      </c>
      <c r="I50" s="6" t="n">
        <v>651.01</v>
      </c>
      <c r="J50" s="6" t="n">
        <v>18</v>
      </c>
      <c r="K50" s="6" t="n">
        <v>136.1</v>
      </c>
      <c r="L50" s="6" t="n">
        <v>118.1</v>
      </c>
      <c r="M50" s="6" t="n">
        <v>3.63</v>
      </c>
      <c r="N50" s="6" t="n">
        <v>2.46</v>
      </c>
    </row>
    <row collapsed="false" customFormat="false" customHeight="false" hidden="false" ht="12.1" outlineLevel="0" r="51">
      <c r="A51" s="34" t="n">
        <v>45118</v>
      </c>
      <c r="B51" s="17" t="s">
        <v>423</v>
      </c>
      <c r="C51" s="17" t="s">
        <v>45</v>
      </c>
      <c r="D51" s="17" t="s">
        <v>46</v>
      </c>
      <c r="E51" s="7" t="n">
        <v>2</v>
      </c>
      <c r="F51" s="17" t="s">
        <v>19</v>
      </c>
      <c r="G51" s="6" t="n">
        <v>27.71</v>
      </c>
      <c r="H51" s="6" t="n">
        <v>490.7</v>
      </c>
      <c r="I51" s="6" t="n">
        <v>560.33</v>
      </c>
      <c r="J51" s="6" t="n">
        <v>7</v>
      </c>
      <c r="K51" s="6" t="n">
        <v>55.42</v>
      </c>
      <c r="L51" s="6" t="n">
        <v>48.42</v>
      </c>
      <c r="M51" s="6" t="n">
        <v>4.32</v>
      </c>
      <c r="N51" s="6" t="n">
        <v>4.93</v>
      </c>
    </row>
    <row collapsed="false" customFormat="false" customHeight="false" hidden="false" ht="12.1" outlineLevel="0" r="52">
      <c r="A52" s="34" t="n">
        <v>45194</v>
      </c>
      <c r="B52" s="17" t="s">
        <v>423</v>
      </c>
      <c r="C52" s="17" t="s">
        <v>33</v>
      </c>
      <c r="D52" s="17" t="s">
        <v>34</v>
      </c>
      <c r="E52" s="7" t="n">
        <v>5</v>
      </c>
      <c r="F52" s="17" t="s">
        <v>19</v>
      </c>
      <c r="G52" s="6" t="n">
        <v>42</v>
      </c>
      <c r="H52" s="6" t="n">
        <v>1126</v>
      </c>
      <c r="I52" s="6" t="n">
        <v>651.01</v>
      </c>
      <c r="J52" s="6" t="n">
        <v>27</v>
      </c>
      <c r="K52" s="6" t="n">
        <v>210</v>
      </c>
      <c r="L52" s="6" t="n">
        <v>183</v>
      </c>
      <c r="M52" s="6" t="n">
        <v>5.62</v>
      </c>
      <c r="N52" s="6" t="n">
        <v>3.25</v>
      </c>
    </row>
    <row collapsed="false" customFormat="false" customHeight="false" hidden="false" ht="12.1" outlineLevel="0" r="53">
      <c r="A53" s="34" t="n">
        <v>45210</v>
      </c>
      <c r="B53" s="17" t="s">
        <v>423</v>
      </c>
      <c r="C53" s="17" t="s">
        <v>45</v>
      </c>
      <c r="D53" s="17" t="s">
        <v>46</v>
      </c>
      <c r="E53" s="7" t="n">
        <v>2</v>
      </c>
      <c r="F53" s="17" t="s">
        <v>19</v>
      </c>
      <c r="G53" s="6" t="n">
        <v>27.54</v>
      </c>
      <c r="H53" s="6" t="n">
        <v>618.8</v>
      </c>
      <c r="I53" s="6" t="n">
        <v>560.33</v>
      </c>
      <c r="J53" s="6" t="n">
        <v>7</v>
      </c>
      <c r="K53" s="6" t="n">
        <v>55.08</v>
      </c>
      <c r="L53" s="6" t="n">
        <v>48.08</v>
      </c>
      <c r="M53" s="6" t="n">
        <v>4.29</v>
      </c>
      <c r="N53" s="6" t="n">
        <v>3.88</v>
      </c>
    </row>
    <row collapsed="false" customFormat="false" customHeight="false" hidden="false" ht="12.1" outlineLevel="0" r="54">
      <c r="A54" s="34" t="n">
        <v>45261</v>
      </c>
      <c r="B54" s="17" t="s">
        <v>423</v>
      </c>
      <c r="C54" s="17" t="s">
        <v>36</v>
      </c>
      <c r="D54" s="17" t="s">
        <v>37</v>
      </c>
      <c r="E54" s="7" t="n">
        <v>70</v>
      </c>
      <c r="F54" s="17" t="s">
        <v>19</v>
      </c>
      <c r="G54" s="6" t="n">
        <v>5.4465</v>
      </c>
      <c r="H54" s="6" t="n">
        <v>74.82</v>
      </c>
      <c r="I54" s="6" t="n">
        <v>81.37</v>
      </c>
      <c r="J54" s="6" t="n">
        <v>50</v>
      </c>
      <c r="K54" s="6" t="n">
        <v>381.255</v>
      </c>
      <c r="L54" s="6" t="n">
        <v>331.26</v>
      </c>
      <c r="M54" s="6" t="n">
        <v>5.82</v>
      </c>
      <c r="N54" s="6" t="n">
        <v>6.32</v>
      </c>
    </row>
    <row collapsed="false" customFormat="false" customHeight="false" hidden="false" ht="12.1" outlineLevel="0" r="55">
      <c r="A55" s="34" t="n">
        <v>45277</v>
      </c>
      <c r="B55" s="17" t="s">
        <v>423</v>
      </c>
      <c r="C55" s="17" t="s">
        <v>27</v>
      </c>
      <c r="D55" s="17" t="s">
        <v>28</v>
      </c>
      <c r="E55" s="7" t="n">
        <v>1</v>
      </c>
      <c r="F55" s="17" t="s">
        <v>19</v>
      </c>
      <c r="G55" s="6" t="n">
        <v>447</v>
      </c>
      <c r="H55" s="6" t="n">
        <v>6560</v>
      </c>
      <c r="I55" s="6" t="n">
        <v>4613.73</v>
      </c>
      <c r="J55" s="6" t="n">
        <v>58</v>
      </c>
      <c r="K55" s="6" t="n">
        <v>447</v>
      </c>
      <c r="L55" s="6" t="n">
        <v>389</v>
      </c>
      <c r="M55" s="6" t="n">
        <v>8.43</v>
      </c>
      <c r="N55" s="6" t="n">
        <v>5.93</v>
      </c>
    </row>
    <row collapsed="false" customFormat="false" customHeight="false" hidden="false" ht="12.1" outlineLevel="0" r="56">
      <c r="A56" s="34" t="n">
        <v>45285</v>
      </c>
      <c r="B56" s="17" t="s">
        <v>423</v>
      </c>
      <c r="C56" s="17" t="s">
        <v>33</v>
      </c>
      <c r="D56" s="17" t="s">
        <v>34</v>
      </c>
      <c r="E56" s="7" t="n">
        <v>5</v>
      </c>
      <c r="F56" s="17" t="s">
        <v>19</v>
      </c>
      <c r="G56" s="6" t="n">
        <v>20</v>
      </c>
      <c r="H56" s="6" t="n">
        <v>998.5</v>
      </c>
      <c r="I56" s="6" t="n">
        <v>651.01</v>
      </c>
      <c r="J56" s="6" t="n">
        <v>13</v>
      </c>
      <c r="K56" s="6" t="n">
        <v>100</v>
      </c>
      <c r="L56" s="6" t="n">
        <v>87</v>
      </c>
      <c r="M56" s="6" t="n">
        <v>2.67</v>
      </c>
      <c r="N56" s="6" t="n">
        <v>1.74</v>
      </c>
    </row>
    <row collapsed="false" customFormat="false" customHeight="false" hidden="false" ht="12.1" outlineLevel="0" r="57">
      <c r="A57" s="34" t="n">
        <v>45300</v>
      </c>
      <c r="B57" s="17" t="s">
        <v>423</v>
      </c>
      <c r="C57" s="17" t="s">
        <v>45</v>
      </c>
      <c r="D57" s="17" t="s">
        <v>46</v>
      </c>
      <c r="E57" s="7" t="n">
        <v>2</v>
      </c>
      <c r="F57" s="17" t="s">
        <v>19</v>
      </c>
      <c r="G57" s="6" t="n">
        <v>35.17</v>
      </c>
      <c r="H57" s="6" t="n">
        <v>686.7</v>
      </c>
      <c r="I57" s="6" t="n">
        <v>560.33</v>
      </c>
      <c r="J57" s="6" t="n">
        <v>9</v>
      </c>
      <c r="K57" s="6" t="n">
        <v>70.34</v>
      </c>
      <c r="L57" s="6" t="n">
        <v>61.34</v>
      </c>
      <c r="M57" s="6" t="n">
        <v>5.47</v>
      </c>
      <c r="N57" s="6" t="n">
        <v>4.47</v>
      </c>
    </row>
    <row collapsed="false" customFormat="false" customHeight="false" hidden="false" ht="12.1" outlineLevel="0" r="58">
      <c r="A58" s="34" t="n">
        <v>45414</v>
      </c>
      <c r="B58" s="17" t="s">
        <v>423</v>
      </c>
      <c r="C58" s="17" t="s">
        <v>24</v>
      </c>
      <c r="D58" s="17" t="s">
        <v>25</v>
      </c>
      <c r="E58" s="7" t="n">
        <v>12</v>
      </c>
      <c r="F58" s="17" t="s">
        <v>19</v>
      </c>
      <c r="G58" s="6" t="n">
        <v>100</v>
      </c>
      <c r="H58" s="6" t="n">
        <v>969</v>
      </c>
      <c r="I58" s="6" t="n">
        <v>646.79</v>
      </c>
      <c r="J58" s="6" t="n">
        <v>156</v>
      </c>
      <c r="K58" s="6" t="n">
        <v>1200</v>
      </c>
      <c r="L58" s="6" t="n">
        <v>1044</v>
      </c>
      <c r="M58" s="6" t="n">
        <v>13.45</v>
      </c>
      <c r="N58" s="6" t="n">
        <v>8.98</v>
      </c>
    </row>
    <row collapsed="false" customFormat="false" customHeight="false" hidden="false" ht="12.1" outlineLevel="0" r="59">
      <c r="A59" s="34" t="n">
        <v>45419</v>
      </c>
      <c r="B59" s="17" t="s">
        <v>423</v>
      </c>
      <c r="C59" s="17" t="s">
        <v>27</v>
      </c>
      <c r="D59" s="17" t="s">
        <v>28</v>
      </c>
      <c r="E59" s="7" t="n">
        <v>1</v>
      </c>
      <c r="F59" s="17" t="s">
        <v>19</v>
      </c>
      <c r="G59" s="6" t="n">
        <v>498</v>
      </c>
      <c r="H59" s="6" t="n">
        <v>7722.5</v>
      </c>
      <c r="I59" s="6" t="n">
        <v>4613.73</v>
      </c>
      <c r="J59" s="6" t="n">
        <v>65</v>
      </c>
      <c r="K59" s="6" t="n">
        <v>498</v>
      </c>
      <c r="L59" s="6" t="n">
        <v>433</v>
      </c>
      <c r="M59" s="6" t="n">
        <v>9.39</v>
      </c>
      <c r="N59" s="6" t="n">
        <v>5.61</v>
      </c>
    </row>
    <row collapsed="false" customFormat="false" customHeight="false" hidden="false" ht="12.1" outlineLevel="0" r="60">
      <c r="A60" s="34" t="n">
        <v>45457</v>
      </c>
      <c r="B60" s="17" t="s">
        <v>423</v>
      </c>
      <c r="C60" s="17" t="s">
        <v>39</v>
      </c>
      <c r="D60" s="17" t="s">
        <v>40</v>
      </c>
      <c r="E60" s="7" t="n">
        <v>10</v>
      </c>
      <c r="F60" s="17" t="s">
        <v>19</v>
      </c>
      <c r="G60" s="6" t="n">
        <v>17.35</v>
      </c>
      <c r="H60" s="6" t="n">
        <v>240.1</v>
      </c>
      <c r="I60" s="6" t="n">
        <v>123.63</v>
      </c>
      <c r="J60" s="6" t="n">
        <v>23</v>
      </c>
      <c r="K60" s="6" t="n">
        <v>173.5</v>
      </c>
      <c r="L60" s="6" t="n">
        <v>150.5</v>
      </c>
      <c r="M60" s="6" t="n">
        <v>12.17</v>
      </c>
      <c r="N60" s="6" t="n">
        <v>6.27</v>
      </c>
    </row>
    <row collapsed="false" customFormat="false" customHeight="false" hidden="false" ht="12.1" outlineLevel="0" r="61">
      <c r="A61" s="34" t="n">
        <v>45467</v>
      </c>
      <c r="B61" s="17" t="s">
        <v>423</v>
      </c>
      <c r="C61" s="17" t="s">
        <v>33</v>
      </c>
      <c r="D61" s="17" t="s">
        <v>34</v>
      </c>
      <c r="E61" s="7" t="n">
        <v>50</v>
      </c>
      <c r="F61" s="17" t="s">
        <v>19</v>
      </c>
      <c r="G61" s="6" t="n">
        <v>2.2</v>
      </c>
      <c r="H61" s="6" t="n">
        <v>151.5</v>
      </c>
      <c r="I61" s="6" t="n">
        <v>65.1</v>
      </c>
      <c r="J61" s="6" t="n">
        <v>14</v>
      </c>
      <c r="K61" s="6" t="n">
        <v>110</v>
      </c>
      <c r="L61" s="6" t="n">
        <v>96</v>
      </c>
      <c r="M61" s="6" t="n">
        <v>2.95</v>
      </c>
      <c r="N61" s="6" t="n">
        <v>1.27</v>
      </c>
    </row>
    <row collapsed="false" customFormat="false" customHeight="false" hidden="false" ht="12.1" outlineLevel="0" r="62">
      <c r="A62" s="34" t="n">
        <v>45482</v>
      </c>
      <c r="B62" s="17" t="s">
        <v>423</v>
      </c>
      <c r="C62" s="17" t="s">
        <v>45</v>
      </c>
      <c r="D62" s="17" t="s">
        <v>46</v>
      </c>
      <c r="E62" s="7" t="n">
        <v>2</v>
      </c>
      <c r="F62" s="17" t="s">
        <v>19</v>
      </c>
      <c r="G62" s="6" t="n">
        <v>25.17</v>
      </c>
      <c r="H62" s="6" t="n">
        <v>660.5</v>
      </c>
      <c r="I62" s="6" t="n">
        <v>560.33</v>
      </c>
      <c r="J62" s="6" t="n">
        <v>7</v>
      </c>
      <c r="K62" s="6" t="n">
        <v>50.34</v>
      </c>
      <c r="L62" s="6" t="n">
        <v>43.34</v>
      </c>
      <c r="M62" s="6" t="n">
        <v>3.87</v>
      </c>
      <c r="N62" s="6" t="n">
        <v>3.28</v>
      </c>
    </row>
    <row collapsed="false" customFormat="false" customHeight="false" hidden="false" ht="12.1" outlineLevel="0" r="63">
      <c r="A63" s="34" t="n">
        <v>45484</v>
      </c>
      <c r="B63" s="17" t="s">
        <v>423</v>
      </c>
      <c r="C63" s="17" t="s">
        <v>30</v>
      </c>
      <c r="D63" s="17" t="s">
        <v>31</v>
      </c>
      <c r="E63" s="7" t="n">
        <v>20</v>
      </c>
      <c r="F63" s="17" t="s">
        <v>19</v>
      </c>
      <c r="G63" s="6" t="n">
        <v>33.3</v>
      </c>
      <c r="H63" s="6" t="n">
        <v>296</v>
      </c>
      <c r="I63" s="6" t="n">
        <v>188.33</v>
      </c>
      <c r="J63" s="6" t="n">
        <v>87</v>
      </c>
      <c r="K63" s="6" t="n">
        <v>666</v>
      </c>
      <c r="L63" s="6" t="n">
        <v>579</v>
      </c>
      <c r="M63" s="6" t="n">
        <v>15.37</v>
      </c>
      <c r="N63" s="6" t="n">
        <v>9.78</v>
      </c>
    </row>
    <row collapsed="false" customFormat="false" customHeight="false" hidden="false" ht="12.1" outlineLevel="0" r="64">
      <c r="A64" s="34" t="n">
        <v>45551</v>
      </c>
      <c r="B64" s="17" t="s">
        <v>423</v>
      </c>
      <c r="C64" s="17" t="s">
        <v>33</v>
      </c>
      <c r="D64" s="17" t="s">
        <v>34</v>
      </c>
      <c r="E64" s="7" t="n">
        <v>50</v>
      </c>
      <c r="F64" s="17" t="s">
        <v>19</v>
      </c>
      <c r="G64" s="6" t="n">
        <v>5</v>
      </c>
      <c r="H64" s="6" t="n">
        <v>151.9</v>
      </c>
      <c r="I64" s="6" t="n">
        <v>65.1</v>
      </c>
      <c r="J64" s="6" t="n">
        <v>33</v>
      </c>
      <c r="K64" s="6" t="n">
        <v>250</v>
      </c>
      <c r="L64" s="6" t="n">
        <v>217</v>
      </c>
      <c r="M64" s="6" t="n">
        <v>6.67</v>
      </c>
      <c r="N64" s="6" t="n">
        <v>2.86</v>
      </c>
    </row>
    <row collapsed="false" customFormat="false" customHeight="false" hidden="false" ht="12.1" outlineLevel="0" r="65">
      <c r="A65" s="34" t="n">
        <v>45555</v>
      </c>
      <c r="B65" s="17" t="s">
        <v>423</v>
      </c>
      <c r="C65" s="17" t="s">
        <v>21</v>
      </c>
      <c r="D65" s="17" t="s">
        <v>22</v>
      </c>
      <c r="E65" s="7" t="n">
        <v>3</v>
      </c>
      <c r="F65" s="17" t="s">
        <v>19</v>
      </c>
      <c r="G65" s="6" t="n">
        <v>80</v>
      </c>
      <c r="H65" s="6" t="n">
        <v>4071.2</v>
      </c>
      <c r="I65" s="6" t="n">
        <v>2906.96</v>
      </c>
      <c r="J65" s="6" t="n">
        <v>31</v>
      </c>
      <c r="K65" s="6" t="n">
        <v>240</v>
      </c>
      <c r="L65" s="6" t="n">
        <v>209</v>
      </c>
      <c r="M65" s="6" t="n">
        <v>2.4</v>
      </c>
      <c r="N65" s="6" t="n">
        <v>1.71</v>
      </c>
    </row>
    <row collapsed="false" customFormat="false" customHeight="false" hidden="false" ht="12.1" outlineLevel="0" r="66">
      <c r="A66" s="34" t="n">
        <v>45562</v>
      </c>
      <c r="B66" s="17" t="s">
        <v>423</v>
      </c>
      <c r="C66" s="17" t="s">
        <v>36</v>
      </c>
      <c r="D66" s="17" t="s">
        <v>37</v>
      </c>
      <c r="E66" s="7" t="n">
        <v>70</v>
      </c>
      <c r="F66" s="17" t="s">
        <v>19</v>
      </c>
      <c r="G66" s="6" t="n">
        <v>6.06</v>
      </c>
      <c r="H66" s="6" t="n">
        <v>76.67</v>
      </c>
      <c r="I66" s="6" t="n">
        <v>81.37</v>
      </c>
      <c r="J66" s="6" t="n">
        <v>55</v>
      </c>
      <c r="K66" s="6" t="n">
        <v>424.2</v>
      </c>
      <c r="L66" s="6" t="n">
        <v>369.2</v>
      </c>
      <c r="M66" s="6" t="n">
        <v>6.48</v>
      </c>
      <c r="N66" s="6" t="n">
        <v>6.88</v>
      </c>
    </row>
    <row collapsed="false" customFormat="false" customHeight="false" hidden="false" ht="12.1" outlineLevel="0" r="67">
      <c r="A67" s="34" t="n">
        <v>45573</v>
      </c>
      <c r="B67" s="17" t="s">
        <v>423</v>
      </c>
      <c r="C67" s="17" t="s">
        <v>45</v>
      </c>
      <c r="D67" s="17" t="s">
        <v>46</v>
      </c>
      <c r="E67" s="7" t="n">
        <v>2</v>
      </c>
      <c r="F67" s="17" t="s">
        <v>19</v>
      </c>
      <c r="G67" s="6" t="n">
        <v>38.2</v>
      </c>
      <c r="H67" s="6" t="n">
        <v>622.6</v>
      </c>
      <c r="I67" s="6" t="n">
        <v>560.33</v>
      </c>
      <c r="J67" s="6" t="n">
        <v>10</v>
      </c>
      <c r="K67" s="6" t="n">
        <v>76.4</v>
      </c>
      <c r="L67" s="6" t="n">
        <v>66.4</v>
      </c>
      <c r="M67" s="6" t="n">
        <v>5.93</v>
      </c>
      <c r="N67" s="6" t="n">
        <v>5.33</v>
      </c>
    </row>
    <row collapsed="false" customFormat="false" customHeight="false" hidden="false" ht="12.1" outlineLevel="0" r="68">
      <c r="A68" s="34" t="n">
        <v>45621</v>
      </c>
      <c r="B68" s="17" t="s">
        <v>423</v>
      </c>
      <c r="C68" s="17" t="s">
        <v>16</v>
      </c>
      <c r="D68" s="17" t="s">
        <v>18</v>
      </c>
      <c r="E68" s="7" t="n">
        <v>5</v>
      </c>
      <c r="F68" s="17" t="s">
        <v>19</v>
      </c>
      <c r="G68" s="6" t="n">
        <v>92.5</v>
      </c>
      <c r="H68" s="6" t="n">
        <v>2339.6</v>
      </c>
      <c r="I68" s="6" t="n">
        <v>1077.32</v>
      </c>
      <c r="J68" s="6" t="n">
        <v>60</v>
      </c>
      <c r="K68" s="6" t="n">
        <v>462.5</v>
      </c>
      <c r="L68" s="6" t="n">
        <v>402.5</v>
      </c>
      <c r="M68" s="6" t="n">
        <v>7.47</v>
      </c>
      <c r="N68" s="6" t="n">
        <v>3.44</v>
      </c>
    </row>
    <row collapsed="false" customFormat="false" customHeight="false" hidden="false" ht="12.1" outlineLevel="0" r="69">
      <c r="A69" s="34" t="n">
        <v>45643</v>
      </c>
      <c r="B69" s="17" t="s">
        <v>423</v>
      </c>
      <c r="C69" s="17" t="s">
        <v>33</v>
      </c>
      <c r="D69" s="17" t="s">
        <v>34</v>
      </c>
      <c r="E69" s="7" t="n">
        <v>50</v>
      </c>
      <c r="F69" s="17" t="s">
        <v>19</v>
      </c>
      <c r="G69" s="6" t="n">
        <v>2.7</v>
      </c>
      <c r="H69" s="6" t="n">
        <v>120.7</v>
      </c>
      <c r="I69" s="6" t="n">
        <v>65.1</v>
      </c>
      <c r="J69" s="6" t="n">
        <v>18</v>
      </c>
      <c r="K69" s="6" t="n">
        <v>135</v>
      </c>
      <c r="L69" s="6" t="n">
        <v>117</v>
      </c>
      <c r="M69" s="6" t="n">
        <v>3.59</v>
      </c>
      <c r="N69" s="6" t="n">
        <v>1.94</v>
      </c>
    </row>
    <row collapsed="false" customFormat="false" customHeight="false" hidden="false" ht="12.1" outlineLevel="0" r="70">
      <c r="A70" s="34" t="n">
        <v>45643</v>
      </c>
      <c r="B70" s="17" t="s">
        <v>423</v>
      </c>
      <c r="C70" s="17" t="s">
        <v>27</v>
      </c>
      <c r="D70" s="17" t="s">
        <v>28</v>
      </c>
      <c r="E70" s="7" t="n">
        <v>1</v>
      </c>
      <c r="F70" s="17" t="s">
        <v>19</v>
      </c>
      <c r="G70" s="6" t="n">
        <v>514</v>
      </c>
      <c r="H70" s="6" t="n">
        <v>6290.5</v>
      </c>
      <c r="I70" s="6" t="n">
        <v>4613.73</v>
      </c>
      <c r="J70" s="6" t="n">
        <v>67</v>
      </c>
      <c r="K70" s="6" t="n">
        <v>514</v>
      </c>
      <c r="L70" s="6" t="n">
        <v>447</v>
      </c>
      <c r="M70" s="6" t="n">
        <v>9.69</v>
      </c>
      <c r="N70" s="6" t="n">
        <v>7.11</v>
      </c>
    </row>
    <row collapsed="false" customFormat="false" customHeight="false" hidden="false" ht="12.1" outlineLevel="0" r="71">
      <c r="A71" s="34" t="n">
        <v>45665</v>
      </c>
      <c r="B71" s="17" t="s">
        <v>423</v>
      </c>
      <c r="C71" s="17" t="s">
        <v>45</v>
      </c>
      <c r="D71" s="17" t="s">
        <v>46</v>
      </c>
      <c r="E71" s="7" t="n">
        <v>2</v>
      </c>
      <c r="F71" s="17" t="s">
        <v>19</v>
      </c>
      <c r="G71" s="6" t="n">
        <v>17.39</v>
      </c>
      <c r="H71" s="6" t="n">
        <v>654.7</v>
      </c>
      <c r="I71" s="6" t="n">
        <v>560.33</v>
      </c>
      <c r="J71" s="6" t="n">
        <v>5</v>
      </c>
      <c r="K71" s="6" t="n">
        <v>34.78</v>
      </c>
      <c r="L71" s="6" t="n">
        <v>29.78</v>
      </c>
      <c r="M71" s="6" t="n">
        <v>2.66</v>
      </c>
      <c r="N71" s="6" t="n">
        <v>2.27</v>
      </c>
    </row>
    <row collapsed="false" customFormat="false" customHeight="false" hidden="false" ht="12.1" outlineLevel="0" r="72">
      <c r="A72" s="34" t="n">
        <v>45776</v>
      </c>
      <c r="B72" s="17" t="s">
        <v>423</v>
      </c>
      <c r="C72" s="17" t="s">
        <v>24</v>
      </c>
      <c r="D72" s="17" t="s">
        <v>25</v>
      </c>
      <c r="E72" s="7" t="n">
        <v>12</v>
      </c>
      <c r="F72" s="17" t="s">
        <v>19</v>
      </c>
      <c r="G72" s="6" t="n">
        <v>78</v>
      </c>
      <c r="H72" s="6" t="n">
        <v>780.2</v>
      </c>
      <c r="I72" s="6" t="n">
        <v>646.79</v>
      </c>
      <c r="J72" s="6" t="n">
        <v>122</v>
      </c>
      <c r="K72" s="6" t="n">
        <v>936</v>
      </c>
      <c r="L72" s="6" t="n">
        <v>814</v>
      </c>
      <c r="M72" s="6" t="n">
        <v>10.49</v>
      </c>
      <c r="N72" s="6" t="n">
        <v>8.69</v>
      </c>
    </row>
    <row collapsed="false" customFormat="false" customHeight="false" hidden="false" ht="12.1" outlineLevel="0" r="73">
      <c r="A73" s="34" t="n">
        <v>45793</v>
      </c>
      <c r="B73" s="17" t="s">
        <v>423</v>
      </c>
      <c r="C73" s="17" t="s">
        <v>16</v>
      </c>
      <c r="D73" s="17" t="s">
        <v>18</v>
      </c>
      <c r="E73" s="7" t="n">
        <v>5</v>
      </c>
      <c r="F73" s="17" t="s">
        <v>19</v>
      </c>
      <c r="G73" s="6" t="n">
        <v>32</v>
      </c>
      <c r="H73" s="6" t="n">
        <v>3072.8</v>
      </c>
      <c r="I73" s="6" t="n">
        <v>1077.32</v>
      </c>
      <c r="J73" s="6" t="n">
        <v>21</v>
      </c>
      <c r="K73" s="6" t="n">
        <v>160</v>
      </c>
      <c r="L73" s="6" t="n">
        <v>139</v>
      </c>
      <c r="M73" s="6" t="n">
        <v>2.58</v>
      </c>
      <c r="N73" s="6" t="n">
        <v>0.9</v>
      </c>
    </row>
    <row collapsed="false" customFormat="false" customHeight="false" hidden="false" ht="12.1" outlineLevel="0" r="74">
      <c r="A74" s="34" t="n">
        <v>45810</v>
      </c>
      <c r="B74" s="17" t="s">
        <v>423</v>
      </c>
      <c r="C74" s="17" t="s">
        <v>45</v>
      </c>
      <c r="D74" s="17" t="s">
        <v>46</v>
      </c>
      <c r="E74" s="7" t="n">
        <v>2</v>
      </c>
      <c r="F74" s="17" t="s">
        <v>19</v>
      </c>
      <c r="G74" s="6" t="n">
        <v>43.11</v>
      </c>
      <c r="H74" s="6" t="n">
        <v>656.5</v>
      </c>
      <c r="I74" s="6" t="n">
        <v>560.33</v>
      </c>
      <c r="J74" s="6" t="n">
        <v>11</v>
      </c>
      <c r="K74" s="6" t="n">
        <v>86.22</v>
      </c>
      <c r="L74" s="6" t="n">
        <v>75.22</v>
      </c>
      <c r="M74" s="6" t="n">
        <v>6.71</v>
      </c>
      <c r="N74" s="6" t="n">
        <v>5.73</v>
      </c>
    </row>
    <row collapsed="false" customFormat="false" customHeight="false" hidden="false" ht="12.1" outlineLevel="0" r="75">
      <c r="A75" s="34" t="n">
        <v>45811</v>
      </c>
      <c r="B75" s="17" t="s">
        <v>423</v>
      </c>
      <c r="C75" s="17" t="s">
        <v>27</v>
      </c>
      <c r="D75" s="17" t="s">
        <v>28</v>
      </c>
      <c r="E75" s="7" t="n">
        <v>1</v>
      </c>
      <c r="F75" s="17" t="s">
        <v>19</v>
      </c>
      <c r="G75" s="6" t="n">
        <v>541</v>
      </c>
      <c r="H75" s="6" t="n">
        <v>6473</v>
      </c>
      <c r="I75" s="6" t="n">
        <v>4613.73</v>
      </c>
      <c r="J75" s="6" t="n">
        <v>70</v>
      </c>
      <c r="K75" s="6" t="n">
        <v>541</v>
      </c>
      <c r="L75" s="6" t="n">
        <v>471</v>
      </c>
      <c r="M75" s="6" t="n">
        <v>10.21</v>
      </c>
      <c r="N75" s="6" t="n">
        <v>7.28</v>
      </c>
    </row>
    <row collapsed="false" customFormat="false" customHeight="false" hidden="false" ht="12.1" outlineLevel="0" r="76">
      <c r="A76" s="34" t="n">
        <v>45824</v>
      </c>
      <c r="B76" s="17" t="s">
        <v>423</v>
      </c>
      <c r="C76" s="17" t="s">
        <v>33</v>
      </c>
      <c r="D76" s="17" t="s">
        <v>34</v>
      </c>
      <c r="E76" s="7" t="n">
        <v>50</v>
      </c>
      <c r="F76" s="17" t="s">
        <v>19</v>
      </c>
      <c r="G76" s="6" t="n">
        <v>2.4</v>
      </c>
      <c r="H76" s="6" t="n">
        <v>116.2</v>
      </c>
      <c r="I76" s="6" t="n">
        <v>65.1</v>
      </c>
      <c r="J76" s="6" t="n">
        <v>16</v>
      </c>
      <c r="K76" s="6" t="n">
        <v>120</v>
      </c>
      <c r="L76" s="6" t="n">
        <v>104</v>
      </c>
      <c r="M76" s="6" t="n">
        <v>3.2</v>
      </c>
      <c r="N76" s="6" t="n">
        <v>1.79</v>
      </c>
    </row>
    <row collapsed="false" customFormat="false" customHeight="false" hidden="false" ht="12.1" outlineLevel="0" r="77">
      <c r="A77" s="34" t="n">
        <v>45848</v>
      </c>
      <c r="B77" s="17" t="s">
        <v>423</v>
      </c>
      <c r="C77" s="17" t="s">
        <v>39</v>
      </c>
      <c r="D77" s="17" t="s">
        <v>40</v>
      </c>
      <c r="E77" s="7" t="n">
        <v>10</v>
      </c>
      <c r="F77" s="17" t="s">
        <v>19</v>
      </c>
      <c r="G77" s="6" t="n">
        <v>26.11</v>
      </c>
      <c r="H77" s="6" t="n">
        <v>172.73</v>
      </c>
      <c r="I77" s="6" t="n">
        <v>123.63</v>
      </c>
      <c r="J77" s="6" t="n">
        <v>34</v>
      </c>
      <c r="K77" s="6" t="n">
        <v>261.1</v>
      </c>
      <c r="L77" s="6" t="n">
        <v>227.1</v>
      </c>
      <c r="M77" s="6" t="n">
        <v>18.37</v>
      </c>
      <c r="N77" s="6" t="n">
        <v>13.15</v>
      </c>
    </row>
    <row collapsed="false" customFormat="false" customHeight="false" hidden="false" ht="12.1" outlineLevel="0" r="78">
      <c r="A78" s="34" t="n">
        <v>45855</v>
      </c>
      <c r="B78" s="17" t="s">
        <v>423</v>
      </c>
      <c r="C78" s="17" t="s">
        <v>16</v>
      </c>
      <c r="D78" s="17" t="s">
        <v>18</v>
      </c>
      <c r="E78" s="7" t="n">
        <v>5</v>
      </c>
      <c r="F78" s="17" t="s">
        <v>19</v>
      </c>
      <c r="G78" s="6" t="n">
        <v>33</v>
      </c>
      <c r="H78" s="6" t="n">
        <v>3281.6</v>
      </c>
      <c r="I78" s="6" t="n">
        <v>1077.32</v>
      </c>
      <c r="J78" s="6" t="n">
        <v>21</v>
      </c>
      <c r="K78" s="6" t="n">
        <v>165</v>
      </c>
      <c r="L78" s="6" t="n">
        <v>144</v>
      </c>
      <c r="M78" s="6" t="n">
        <v>2.67</v>
      </c>
      <c r="N78" s="6" t="n">
        <v>0.88</v>
      </c>
    </row>
    <row collapsed="false" customFormat="false" customHeight="false" hidden="false" ht="12.1" outlineLevel="0" r="79">
      <c r="A79" s="34" t="n">
        <v>45856</v>
      </c>
      <c r="B79" s="17" t="s">
        <v>423</v>
      </c>
      <c r="C79" s="17" t="s">
        <v>30</v>
      </c>
      <c r="D79" s="17" t="s">
        <v>31</v>
      </c>
      <c r="E79" s="7" t="n">
        <v>20</v>
      </c>
      <c r="F79" s="17" t="s">
        <v>19</v>
      </c>
      <c r="G79" s="6" t="n">
        <v>34.84</v>
      </c>
      <c r="H79" s="6" t="n">
        <v>308.4</v>
      </c>
      <c r="I79" s="6" t="n">
        <v>188.33</v>
      </c>
      <c r="J79" s="6" t="n">
        <v>91</v>
      </c>
      <c r="K79" s="6" t="n">
        <v>696.8</v>
      </c>
      <c r="L79" s="6" t="n">
        <v>605.8</v>
      </c>
      <c r="M79" s="6" t="n">
        <v>16.08</v>
      </c>
      <c r="N79" s="6" t="n">
        <v>9.82</v>
      </c>
    </row>
    <row collapsed="false" customFormat="false" customHeight="false" hidden="false" ht="12.1" outlineLevel="0" r="80">
      <c r="A80" s="34" t="n">
        <v>45882</v>
      </c>
      <c r="B80" s="17" t="s">
        <v>423</v>
      </c>
      <c r="C80" s="17" t="s">
        <v>36</v>
      </c>
      <c r="D80" s="17" t="s">
        <v>37</v>
      </c>
      <c r="E80" s="7" t="n">
        <v>70</v>
      </c>
      <c r="F80" s="17" t="s">
        <v>19</v>
      </c>
      <c r="G80" s="6" t="n">
        <v>2.71</v>
      </c>
      <c r="H80" s="6" t="n">
        <v>69.5</v>
      </c>
      <c r="I80" s="6" t="n">
        <v>81.37</v>
      </c>
      <c r="J80" s="6" t="n">
        <v>25</v>
      </c>
      <c r="K80" s="6" t="n">
        <v>189.7</v>
      </c>
      <c r="L80" s="6" t="n">
        <v>164.7</v>
      </c>
      <c r="M80" s="6" t="n">
        <v>2.89</v>
      </c>
      <c r="N80" s="6" t="n">
        <v>3.39</v>
      </c>
    </row>
    <row collapsed="false" customFormat="false" customHeight="false" hidden="false" ht="12.1" outlineLevel="0" r="81">
      <c r="A81" s="34" t="n">
        <v>45929</v>
      </c>
      <c r="B81" s="17" t="s">
        <v>423</v>
      </c>
      <c r="C81" s="17" t="s">
        <v>33</v>
      </c>
      <c r="D81" s="17" t="s">
        <v>34</v>
      </c>
      <c r="E81" s="7" t="n">
        <v>50</v>
      </c>
      <c r="F81" s="17" t="s">
        <v>19</v>
      </c>
      <c r="G81" s="6" t="n">
        <v>5</v>
      </c>
      <c r="H81" s="6" t="n">
        <v>116.2</v>
      </c>
      <c r="I81" s="6" t="n">
        <v>65.1</v>
      </c>
      <c r="J81" s="6" t="n">
        <v>33</v>
      </c>
      <c r="K81" s="6" t="n">
        <v>250</v>
      </c>
      <c r="L81" s="6" t="n">
        <v>217</v>
      </c>
      <c r="M81" s="6" t="n">
        <v>6.67</v>
      </c>
      <c r="N81" s="6" t="n">
        <v>3.73</v>
      </c>
    </row>
    <row collapsed="false" customFormat="false" customHeight="false" hidden="false" ht="12.1" outlineLevel="0" r="82">
      <c r="A82" s="34" t="n">
        <v>45936</v>
      </c>
      <c r="B82" s="17" t="s">
        <v>423</v>
      </c>
      <c r="C82" s="17" t="s">
        <v>16</v>
      </c>
      <c r="D82" s="17" t="s">
        <v>18</v>
      </c>
      <c r="E82" s="7" t="n">
        <v>5</v>
      </c>
      <c r="F82" s="17" t="s">
        <v>19</v>
      </c>
      <c r="G82" s="6" t="n">
        <v>35</v>
      </c>
      <c r="H82" s="6" t="n">
        <v>3021.2</v>
      </c>
      <c r="I82" s="6" t="n">
        <v>1077.32</v>
      </c>
      <c r="J82" s="6" t="n">
        <v>23</v>
      </c>
      <c r="K82" s="6" t="n">
        <v>175</v>
      </c>
      <c r="L82" s="6" t="n">
        <v>152</v>
      </c>
      <c r="M82" s="6" t="n">
        <v>2.82</v>
      </c>
      <c r="N82" s="6" t="n">
        <v>1.01</v>
      </c>
    </row>
    <row collapsed="false" customFormat="false" customHeight="false" hidden="false" ht="12.1" outlineLevel="0" r="83">
      <c r="A83" s="34"/>
      <c r="B83" s="17"/>
      <c r="C83" s="17"/>
      <c r="D83" s="17"/>
      <c r="E83" s="7"/>
      <c r="F83" s="17"/>
      <c r="G83" s="6"/>
      <c r="H83" s="6"/>
      <c r="I83" s="6"/>
      <c r="J83" s="6"/>
      <c r="K83" s="6"/>
      <c r="L83" s="6"/>
      <c r="M83" s="6"/>
      <c r="N83" s="6"/>
    </row>
    <row collapsed="false" customFormat="false" customHeight="false" hidden="false" ht="12.1" outlineLevel="0" r="84">
      <c r="A84" s="34" t="n">
        <v>45944</v>
      </c>
      <c r="B84" s="17" t="s">
        <v>423</v>
      </c>
      <c r="C84" s="17" t="s">
        <v>45</v>
      </c>
      <c r="D84" s="17" t="s">
        <v>46</v>
      </c>
      <c r="E84" s="7" t="n">
        <v>2</v>
      </c>
      <c r="F84" s="17" t="s">
        <v>19</v>
      </c>
      <c r="G84" s="6" t="n">
        <v>14.35</v>
      </c>
      <c r="H84" s="6" t="n">
        <v>557.5</v>
      </c>
      <c r="I84" s="6" t="n">
        <v>560.33</v>
      </c>
      <c r="J84" s="6" t="n">
        <v>4</v>
      </c>
      <c r="K84" s="6" t="n">
        <v>28.7</v>
      </c>
      <c r="L84" s="6" t="n">
        <v>24.7</v>
      </c>
      <c r="M84" s="6" t="n">
        <v>2.2</v>
      </c>
      <c r="N84" s="6" t="n">
        <v>2.22</v>
      </c>
    </row>
  </sheetData>
  <autoFilter ref="A1:N84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J62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15" customWidth="1"/>
    <col min="7" max="7" width="15" customWidth="1"/>
    <col min="8" max="8" width="15" customWidth="1"/>
    <col min="9" max="9" width="15" customWidth="1"/>
    <col min="10" max="10" width="15" customWidth="1"/>
  </cols>
  <sheetData>
    <row collapsed="false" customFormat="false" customHeight="false" hidden="false" ht="12.1" outlineLevel="0" r="1">
      <c r="A1" s="35" t="s">
        <v>77</v>
      </c>
      <c r="B1" s="35" t="s">
        <v>413</v>
      </c>
      <c r="C1" s="35" t="s">
        <v>0</v>
      </c>
      <c r="D1" s="35" t="s">
        <v>2</v>
      </c>
      <c r="E1" s="35" t="s">
        <v>6</v>
      </c>
      <c r="F1" s="35" t="s">
        <v>414</v>
      </c>
      <c r="G1" s="35" t="s">
        <v>424</v>
      </c>
      <c r="H1" s="35" t="s">
        <v>418</v>
      </c>
      <c r="I1" s="35" t="s">
        <v>419</v>
      </c>
      <c r="J1" s="35" t="s">
        <v>420</v>
      </c>
    </row>
    <row collapsed="false" customFormat="false" customHeight="false" hidden="false" ht="12.1" outlineLevel="0" r="2">
      <c r="A2" s="36" t="n">
        <v>43740</v>
      </c>
      <c r="B2" s="17" t="s">
        <v>423</v>
      </c>
      <c r="C2" s="17" t="s">
        <v>278</v>
      </c>
      <c r="D2" s="17" t="s">
        <v>425</v>
      </c>
      <c r="E2" s="6" t="n">
        <v>1000</v>
      </c>
      <c r="F2" s="7" t="n">
        <v>11</v>
      </c>
      <c r="G2" s="6" t="n">
        <v>42.37</v>
      </c>
      <c r="H2" s="6" t="n">
        <v>61</v>
      </c>
      <c r="I2" s="6" t="n">
        <v>466.07</v>
      </c>
      <c r="J2" s="6" t="n">
        <v>405.07</v>
      </c>
    </row>
    <row collapsed="false" customFormat="false" customHeight="false" hidden="false" ht="12.1" outlineLevel="0" r="3">
      <c r="A3" s="36" t="n">
        <v>43746</v>
      </c>
      <c r="B3" s="17" t="s">
        <v>423</v>
      </c>
      <c r="C3" s="17" t="s">
        <v>277</v>
      </c>
      <c r="D3" s="17" t="s">
        <v>426</v>
      </c>
      <c r="E3" s="6" t="n">
        <v>250</v>
      </c>
      <c r="F3" s="7" t="n">
        <v>19</v>
      </c>
      <c r="G3" s="6" t="n">
        <v>6.79</v>
      </c>
      <c r="H3" s="6" t="n">
        <v>0</v>
      </c>
      <c r="I3" s="6" t="n">
        <v>129.01</v>
      </c>
      <c r="J3" s="6" t="n">
        <v>129.01</v>
      </c>
    </row>
    <row collapsed="false" customFormat="false" customHeight="false" hidden="false" ht="12.1" outlineLevel="0" r="4">
      <c r="A4" s="36" t="n">
        <v>43751</v>
      </c>
      <c r="B4" s="17" t="s">
        <v>423</v>
      </c>
      <c r="C4" s="17" t="s">
        <v>276</v>
      </c>
      <c r="D4" s="17" t="s">
        <v>427</v>
      </c>
      <c r="E4" s="6" t="n">
        <v>300</v>
      </c>
      <c r="F4" s="7" t="n">
        <v>20</v>
      </c>
      <c r="G4" s="6" t="n">
        <v>8.88</v>
      </c>
      <c r="H4" s="6" t="n">
        <v>0</v>
      </c>
      <c r="I4" s="6" t="n">
        <v>177.6</v>
      </c>
      <c r="J4" s="6" t="n">
        <v>177.6</v>
      </c>
    </row>
    <row collapsed="false" customFormat="false" customHeight="false" hidden="false" ht="12.1" outlineLevel="0" r="5">
      <c r="A5" s="36" t="n">
        <v>43752</v>
      </c>
      <c r="B5" s="17" t="s">
        <v>423</v>
      </c>
      <c r="C5" s="17" t="s">
        <v>279</v>
      </c>
      <c r="D5" s="17" t="s">
        <v>428</v>
      </c>
      <c r="E5" s="6" t="n">
        <v>200</v>
      </c>
      <c r="F5" s="7" t="n">
        <v>54</v>
      </c>
      <c r="G5" s="6" t="n">
        <v>6.13</v>
      </c>
      <c r="H5" s="6" t="n">
        <v>0</v>
      </c>
      <c r="I5" s="6" t="n">
        <v>331.02</v>
      </c>
      <c r="J5" s="6" t="n">
        <v>331.02</v>
      </c>
    </row>
    <row collapsed="false" customFormat="false" customHeight="false" hidden="false" ht="12.1" outlineLevel="0" r="6">
      <c r="A6" s="36" t="n">
        <v>43759</v>
      </c>
      <c r="B6" s="17" t="s">
        <v>423</v>
      </c>
      <c r="C6" s="17" t="s">
        <v>281</v>
      </c>
      <c r="D6" s="17" t="s">
        <v>429</v>
      </c>
      <c r="E6" s="6" t="n">
        <v>1000</v>
      </c>
      <c r="F6" s="7" t="n">
        <v>5</v>
      </c>
      <c r="G6" s="6" t="n">
        <v>39.89</v>
      </c>
      <c r="H6" s="6" t="n">
        <v>0</v>
      </c>
      <c r="I6" s="6" t="n">
        <v>199.45</v>
      </c>
      <c r="J6" s="6" t="n">
        <v>199.45</v>
      </c>
    </row>
    <row collapsed="false" customFormat="false" customHeight="false" hidden="false" ht="12.1" outlineLevel="0" r="7">
      <c r="A7" s="36" t="n">
        <v>43759</v>
      </c>
      <c r="B7" s="17" t="s">
        <v>423</v>
      </c>
      <c r="C7" s="17" t="s">
        <v>283</v>
      </c>
      <c r="D7" s="17" t="s">
        <v>430</v>
      </c>
      <c r="E7" s="6" t="n">
        <v>1000</v>
      </c>
      <c r="F7" s="7" t="n">
        <v>1</v>
      </c>
      <c r="G7" s="6" t="n">
        <v>52.36</v>
      </c>
      <c r="H7" s="6" t="n">
        <v>7</v>
      </c>
      <c r="I7" s="6" t="n">
        <v>52.36</v>
      </c>
      <c r="J7" s="6" t="n">
        <v>45.36</v>
      </c>
    </row>
    <row collapsed="false" customFormat="false" customHeight="false" hidden="false" ht="12.1" outlineLevel="0" r="8">
      <c r="A8" s="36" t="n">
        <v>43806</v>
      </c>
      <c r="B8" s="17" t="s">
        <v>423</v>
      </c>
      <c r="C8" s="17" t="s">
        <v>280</v>
      </c>
      <c r="D8" s="17" t="s">
        <v>431</v>
      </c>
      <c r="E8" s="6" t="n">
        <v>1000</v>
      </c>
      <c r="F8" s="7" t="n">
        <v>5</v>
      </c>
      <c r="G8" s="6" t="n">
        <v>22.19</v>
      </c>
      <c r="H8" s="6" t="n">
        <v>0</v>
      </c>
      <c r="I8" s="6" t="n">
        <v>110.95</v>
      </c>
      <c r="J8" s="6" t="n">
        <v>110.95</v>
      </c>
    </row>
    <row collapsed="false" customFormat="false" customHeight="false" hidden="false" ht="12.1" outlineLevel="0" r="9">
      <c r="A9" s="36" t="n">
        <v>43811</v>
      </c>
      <c r="B9" s="17" t="s">
        <v>423</v>
      </c>
      <c r="C9" s="17" t="s">
        <v>286</v>
      </c>
      <c r="D9" s="17" t="s">
        <v>432</v>
      </c>
      <c r="E9" s="6" t="n">
        <v>1000</v>
      </c>
      <c r="F9" s="7" t="n">
        <v>5</v>
      </c>
      <c r="G9" s="6" t="n">
        <v>62.88</v>
      </c>
      <c r="H9" s="6" t="n">
        <v>41</v>
      </c>
      <c r="I9" s="6" t="n">
        <v>314.4</v>
      </c>
      <c r="J9" s="6" t="n">
        <v>273.4</v>
      </c>
    </row>
    <row collapsed="false" customFormat="false" customHeight="false" hidden="false" ht="12.1" outlineLevel="0" r="10">
      <c r="A10" s="36" t="n">
        <v>43811</v>
      </c>
      <c r="B10" s="17" t="s">
        <v>423</v>
      </c>
      <c r="C10" s="17" t="s">
        <v>275</v>
      </c>
      <c r="D10" s="17" t="s">
        <v>433</v>
      </c>
      <c r="E10" s="6" t="n">
        <v>1000</v>
      </c>
      <c r="F10" s="7" t="n">
        <v>6</v>
      </c>
      <c r="G10" s="6" t="n">
        <v>40.39</v>
      </c>
      <c r="H10" s="6" t="n">
        <v>0</v>
      </c>
      <c r="I10" s="6" t="n">
        <v>242.34</v>
      </c>
      <c r="J10" s="6" t="n">
        <v>242.34</v>
      </c>
    </row>
    <row collapsed="false" customFormat="false" customHeight="false" hidden="false" ht="12.1" outlineLevel="0" r="11">
      <c r="A11" s="36" t="n">
        <v>43844</v>
      </c>
      <c r="B11" s="17" t="s">
        <v>423</v>
      </c>
      <c r="C11" s="17" t="s">
        <v>285</v>
      </c>
      <c r="D11" s="17" t="s">
        <v>434</v>
      </c>
      <c r="E11" s="6" t="n">
        <v>300</v>
      </c>
      <c r="F11" s="7" t="n">
        <v>18</v>
      </c>
      <c r="G11" s="6" t="n">
        <v>10.28</v>
      </c>
      <c r="H11" s="6" t="n">
        <v>0</v>
      </c>
      <c r="I11" s="6" t="n">
        <v>185.04</v>
      </c>
      <c r="J11" s="6" t="n">
        <v>185.04</v>
      </c>
    </row>
    <row collapsed="false" customFormat="false" customHeight="false" hidden="false" ht="12.1" outlineLevel="0" r="12">
      <c r="A12" s="36" t="n">
        <v>43897</v>
      </c>
      <c r="B12" s="17" t="s">
        <v>423</v>
      </c>
      <c r="C12" s="17" t="s">
        <v>280</v>
      </c>
      <c r="D12" s="17" t="s">
        <v>431</v>
      </c>
      <c r="E12" s="6" t="n">
        <v>1000</v>
      </c>
      <c r="F12" s="7" t="n">
        <v>5</v>
      </c>
      <c r="G12" s="6" t="n">
        <v>22.19</v>
      </c>
      <c r="H12" s="6" t="n">
        <v>0</v>
      </c>
      <c r="I12" s="6" t="n">
        <v>110.95</v>
      </c>
      <c r="J12" s="6" t="n">
        <v>110.95</v>
      </c>
    </row>
    <row collapsed="false" customFormat="false" customHeight="false" hidden="false" ht="12.1" outlineLevel="0" r="13">
      <c r="A13" s="36" t="n">
        <v>43900</v>
      </c>
      <c r="B13" s="17" t="s">
        <v>423</v>
      </c>
      <c r="C13" s="17" t="s">
        <v>289</v>
      </c>
      <c r="D13" s="17" t="s">
        <v>435</v>
      </c>
      <c r="E13" s="6" t="n">
        <v>170</v>
      </c>
      <c r="F13" s="7" t="n">
        <v>134</v>
      </c>
      <c r="G13" s="6" t="n">
        <v>5.72</v>
      </c>
      <c r="H13" s="6" t="n">
        <v>46</v>
      </c>
      <c r="I13" s="6" t="n">
        <v>766.48</v>
      </c>
      <c r="J13" s="6" t="n">
        <v>720.48</v>
      </c>
    </row>
    <row collapsed="false" customFormat="false" customHeight="false" hidden="false" ht="12.1" outlineLevel="0" r="14">
      <c r="A14" s="36" t="n">
        <v>43902</v>
      </c>
      <c r="B14" s="17" t="s">
        <v>423</v>
      </c>
      <c r="C14" s="17" t="s">
        <v>288</v>
      </c>
      <c r="D14" s="17" t="s">
        <v>436</v>
      </c>
      <c r="E14" s="6" t="n">
        <v>1000</v>
      </c>
      <c r="F14" s="7" t="n">
        <v>6</v>
      </c>
      <c r="G14" s="6" t="n">
        <v>66.07</v>
      </c>
      <c r="H14" s="6" t="n">
        <v>19</v>
      </c>
      <c r="I14" s="6" t="n">
        <v>396.42</v>
      </c>
      <c r="J14" s="6" t="n">
        <v>377.42</v>
      </c>
    </row>
    <row collapsed="false" customFormat="false" customHeight="false" hidden="false" ht="12.1" outlineLevel="0" r="15">
      <c r="A15" s="36" t="n">
        <v>43908</v>
      </c>
      <c r="B15" s="17" t="s">
        <v>423</v>
      </c>
      <c r="C15" s="17" t="s">
        <v>282</v>
      </c>
      <c r="D15" s="17" t="s">
        <v>437</v>
      </c>
      <c r="E15" s="6" t="n">
        <v>1000</v>
      </c>
      <c r="F15" s="7" t="n">
        <v>5</v>
      </c>
      <c r="G15" s="6" t="n">
        <v>41.88</v>
      </c>
      <c r="H15" s="6" t="n">
        <v>0</v>
      </c>
      <c r="I15" s="6" t="n">
        <v>209.4</v>
      </c>
      <c r="J15" s="6" t="n">
        <v>209.4</v>
      </c>
    </row>
    <row collapsed="false" customFormat="false" customHeight="false" hidden="false" ht="12.1" outlineLevel="0" r="16">
      <c r="A16" s="36" t="n">
        <v>43914</v>
      </c>
      <c r="B16" s="17" t="s">
        <v>423</v>
      </c>
      <c r="C16" s="17" t="s">
        <v>284</v>
      </c>
      <c r="D16" s="17" t="s">
        <v>438</v>
      </c>
      <c r="E16" s="6" t="n">
        <v>1000</v>
      </c>
      <c r="F16" s="7" t="n">
        <v>5</v>
      </c>
      <c r="G16" s="6" t="n">
        <v>51.11</v>
      </c>
      <c r="H16" s="6" t="n">
        <v>33</v>
      </c>
      <c r="I16" s="6" t="n">
        <v>255.55</v>
      </c>
      <c r="J16" s="6" t="n">
        <v>222.55</v>
      </c>
    </row>
    <row collapsed="false" customFormat="false" customHeight="false" hidden="false" ht="12.1" outlineLevel="0" r="17">
      <c r="A17" s="36" t="n">
        <v>43935</v>
      </c>
      <c r="B17" s="17" t="s">
        <v>423</v>
      </c>
      <c r="C17" s="17" t="s">
        <v>285</v>
      </c>
      <c r="D17" s="17" t="s">
        <v>434</v>
      </c>
      <c r="E17" s="6" t="n">
        <v>300</v>
      </c>
      <c r="F17" s="7" t="n">
        <v>55</v>
      </c>
      <c r="G17" s="6" t="n">
        <v>10.28</v>
      </c>
      <c r="H17" s="6" t="n">
        <v>0</v>
      </c>
      <c r="I17" s="6" t="n">
        <v>565.4</v>
      </c>
      <c r="J17" s="6" t="n">
        <v>565.4</v>
      </c>
    </row>
    <row collapsed="false" customFormat="false" customHeight="false" hidden="false" ht="12.1" outlineLevel="0" r="18">
      <c r="A18" s="36" t="n">
        <v>43941</v>
      </c>
      <c r="B18" s="17" t="s">
        <v>423</v>
      </c>
      <c r="C18" s="17" t="s">
        <v>281</v>
      </c>
      <c r="D18" s="17" t="s">
        <v>429</v>
      </c>
      <c r="E18" s="6" t="n">
        <v>1000</v>
      </c>
      <c r="F18" s="7" t="n">
        <v>6</v>
      </c>
      <c r="G18" s="6" t="n">
        <v>39.89</v>
      </c>
      <c r="H18" s="6" t="n">
        <v>0</v>
      </c>
      <c r="I18" s="6" t="n">
        <v>239.34</v>
      </c>
      <c r="J18" s="6" t="n">
        <v>239.34</v>
      </c>
    </row>
    <row collapsed="false" customFormat="false" customHeight="false" hidden="false" ht="12.1" outlineLevel="0" r="19">
      <c r="A19" s="36" t="n">
        <v>43941</v>
      </c>
      <c r="B19" s="17" t="s">
        <v>423</v>
      </c>
      <c r="C19" s="17" t="s">
        <v>283</v>
      </c>
      <c r="D19" s="17" t="s">
        <v>430</v>
      </c>
      <c r="E19" s="6" t="n">
        <v>1000</v>
      </c>
      <c r="F19" s="7" t="n">
        <v>1</v>
      </c>
      <c r="G19" s="6" t="n">
        <v>52.36</v>
      </c>
      <c r="H19" s="6" t="n">
        <v>7</v>
      </c>
      <c r="I19" s="6" t="n">
        <v>52.36</v>
      </c>
      <c r="J19" s="6" t="n">
        <v>45.36</v>
      </c>
    </row>
    <row collapsed="false" customFormat="false" customHeight="false" hidden="false" ht="12.1" outlineLevel="0" r="20">
      <c r="A20" s="36" t="n">
        <v>43950</v>
      </c>
      <c r="B20" s="17" t="s">
        <v>423</v>
      </c>
      <c r="C20" s="17" t="s">
        <v>290</v>
      </c>
      <c r="D20" s="17" t="s">
        <v>439</v>
      </c>
      <c r="E20" s="6" t="n">
        <v>1000</v>
      </c>
      <c r="F20" s="7" t="n">
        <v>28</v>
      </c>
      <c r="G20" s="6" t="n">
        <v>53.1</v>
      </c>
      <c r="H20" s="6" t="n">
        <v>0</v>
      </c>
      <c r="I20" s="6" t="n">
        <v>1486.8</v>
      </c>
      <c r="J20" s="6" t="n">
        <v>1486.8</v>
      </c>
    </row>
    <row collapsed="false" customFormat="false" customHeight="false" hidden="false" ht="12.1" outlineLevel="0" r="21">
      <c r="A21" s="36" t="n">
        <v>43988</v>
      </c>
      <c r="B21" s="17" t="s">
        <v>423</v>
      </c>
      <c r="C21" s="17" t="s">
        <v>280</v>
      </c>
      <c r="D21" s="17" t="s">
        <v>431</v>
      </c>
      <c r="E21" s="6" t="n">
        <v>1000</v>
      </c>
      <c r="F21" s="7" t="n">
        <v>5</v>
      </c>
      <c r="G21" s="6" t="n">
        <v>22.19</v>
      </c>
      <c r="H21" s="6" t="n">
        <v>0</v>
      </c>
      <c r="I21" s="6" t="n">
        <v>110.95</v>
      </c>
      <c r="J21" s="6" t="n">
        <v>110.95</v>
      </c>
    </row>
    <row collapsed="false" customFormat="false" customHeight="false" hidden="false" ht="12.1" outlineLevel="0" r="22">
      <c r="A22" s="36" t="n">
        <v>43991</v>
      </c>
      <c r="B22" s="17" t="s">
        <v>423</v>
      </c>
      <c r="C22" s="17" t="s">
        <v>289</v>
      </c>
      <c r="D22" s="17" t="s">
        <v>435</v>
      </c>
      <c r="E22" s="6" t="n">
        <v>87</v>
      </c>
      <c r="F22" s="7" t="n">
        <v>134</v>
      </c>
      <c r="G22" s="6" t="n">
        <v>2.93</v>
      </c>
      <c r="H22" s="6" t="n">
        <v>28</v>
      </c>
      <c r="I22" s="6" t="n">
        <v>392.62</v>
      </c>
      <c r="J22" s="6" t="n">
        <v>364.62</v>
      </c>
    </row>
    <row collapsed="false" customFormat="false" customHeight="false" hidden="false" ht="12.1" outlineLevel="0" r="23">
      <c r="A23" s="36" t="n">
        <v>43996</v>
      </c>
      <c r="B23" s="17" t="s">
        <v>423</v>
      </c>
      <c r="C23" s="17" t="s">
        <v>294</v>
      </c>
      <c r="D23" s="17" t="s">
        <v>440</v>
      </c>
      <c r="E23" s="6" t="n">
        <v>1000</v>
      </c>
      <c r="F23" s="7" t="n">
        <v>9</v>
      </c>
      <c r="G23" s="6" t="n">
        <v>18.22</v>
      </c>
      <c r="H23" s="6" t="n">
        <v>0</v>
      </c>
      <c r="I23" s="6" t="n">
        <v>163.98</v>
      </c>
      <c r="J23" s="6" t="n">
        <v>163.98</v>
      </c>
    </row>
    <row collapsed="false" customFormat="false" customHeight="false" hidden="false" ht="12.1" outlineLevel="0" r="24">
      <c r="A24" s="36" t="n">
        <v>43999</v>
      </c>
      <c r="B24" s="17" t="s">
        <v>423</v>
      </c>
      <c r="C24" s="17" t="s">
        <v>293</v>
      </c>
      <c r="D24" s="17" t="s">
        <v>441</v>
      </c>
      <c r="E24" s="6" t="n">
        <v>1000</v>
      </c>
      <c r="F24" s="7" t="n">
        <v>7</v>
      </c>
      <c r="G24" s="6" t="n">
        <v>54.85</v>
      </c>
      <c r="H24" s="6" t="n">
        <v>2</v>
      </c>
      <c r="I24" s="6" t="n">
        <v>383.95</v>
      </c>
      <c r="J24" s="6" t="n">
        <v>381.95</v>
      </c>
    </row>
    <row collapsed="false" customFormat="false" customHeight="false" hidden="false" ht="12.1" outlineLevel="0" r="25">
      <c r="A25" s="36" t="n">
        <v>44026</v>
      </c>
      <c r="B25" s="17" t="s">
        <v>423</v>
      </c>
      <c r="C25" s="17" t="s">
        <v>285</v>
      </c>
      <c r="D25" s="17" t="s">
        <v>434</v>
      </c>
      <c r="E25" s="6" t="n">
        <v>300</v>
      </c>
      <c r="F25" s="7" t="n">
        <v>55</v>
      </c>
      <c r="G25" s="6" t="n">
        <v>10.28</v>
      </c>
      <c r="H25" s="6" t="n">
        <v>0</v>
      </c>
      <c r="I25" s="6" t="n">
        <v>565.4</v>
      </c>
      <c r="J25" s="6" t="n">
        <v>565.4</v>
      </c>
    </row>
    <row collapsed="false" customFormat="false" customHeight="false" hidden="false" ht="12.1" outlineLevel="0" r="26">
      <c r="A26" s="36" t="n">
        <v>44079</v>
      </c>
      <c r="B26" s="17" t="s">
        <v>423</v>
      </c>
      <c r="C26" s="17" t="s">
        <v>280</v>
      </c>
      <c r="D26" s="17" t="s">
        <v>431</v>
      </c>
      <c r="E26" s="6" t="n">
        <v>1000</v>
      </c>
      <c r="F26" s="7" t="n">
        <v>5</v>
      </c>
      <c r="G26" s="6" t="n">
        <v>21.57</v>
      </c>
      <c r="H26" s="6" t="n">
        <v>0</v>
      </c>
      <c r="I26" s="6" t="n">
        <v>107.85</v>
      </c>
      <c r="J26" s="6" t="n">
        <v>107.85</v>
      </c>
    </row>
    <row collapsed="false" customFormat="false" customHeight="false" hidden="false" ht="12.1" outlineLevel="0" r="27">
      <c r="A27" s="36" t="n">
        <v>44084</v>
      </c>
      <c r="B27" s="17" t="s">
        <v>423</v>
      </c>
      <c r="C27" s="17" t="s">
        <v>288</v>
      </c>
      <c r="D27" s="17" t="s">
        <v>436</v>
      </c>
      <c r="E27" s="6" t="n">
        <v>1000</v>
      </c>
      <c r="F27" s="7" t="n">
        <v>6</v>
      </c>
      <c r="G27" s="6" t="n">
        <v>66.07</v>
      </c>
      <c r="H27" s="6" t="n">
        <v>33</v>
      </c>
      <c r="I27" s="6" t="n">
        <v>396.42</v>
      </c>
      <c r="J27" s="6" t="n">
        <v>363.42</v>
      </c>
    </row>
    <row collapsed="false" customFormat="false" customHeight="false" hidden="false" ht="12.1" outlineLevel="0" r="28">
      <c r="A28" s="36" t="n">
        <v>44088</v>
      </c>
      <c r="B28" s="17" t="s">
        <v>423</v>
      </c>
      <c r="C28" s="17" t="s">
        <v>292</v>
      </c>
      <c r="D28" s="17" t="s">
        <v>442</v>
      </c>
      <c r="E28" s="6" t="n">
        <v>1000</v>
      </c>
      <c r="F28" s="7" t="n">
        <v>6</v>
      </c>
      <c r="G28" s="6" t="n">
        <v>0.05</v>
      </c>
      <c r="H28" s="6" t="n">
        <v>0</v>
      </c>
      <c r="I28" s="6" t="n">
        <v>0.3</v>
      </c>
      <c r="J28" s="6" t="n">
        <v>0.3</v>
      </c>
    </row>
    <row collapsed="false" customFormat="false" customHeight="false" hidden="false" ht="12.1" outlineLevel="0" r="29">
      <c r="A29" s="36" t="n">
        <v>44088</v>
      </c>
      <c r="B29" s="17" t="s">
        <v>423</v>
      </c>
      <c r="C29" s="17" t="s">
        <v>294</v>
      </c>
      <c r="D29" s="17" t="s">
        <v>440</v>
      </c>
      <c r="E29" s="6" t="n">
        <v>1000</v>
      </c>
      <c r="F29" s="7" t="n">
        <v>9</v>
      </c>
      <c r="G29" s="6" t="n">
        <v>22.05</v>
      </c>
      <c r="H29" s="6" t="n">
        <v>0</v>
      </c>
      <c r="I29" s="6" t="n">
        <v>198.45</v>
      </c>
      <c r="J29" s="6" t="n">
        <v>198.45</v>
      </c>
    </row>
    <row collapsed="false" customFormat="false" customHeight="false" hidden="false" ht="12.1" outlineLevel="0" r="30">
      <c r="A30" s="36" t="n">
        <v>44092</v>
      </c>
      <c r="B30" s="17" t="s">
        <v>423</v>
      </c>
      <c r="C30" s="17" t="s">
        <v>282</v>
      </c>
      <c r="D30" s="17" t="s">
        <v>437</v>
      </c>
      <c r="E30" s="6" t="n">
        <v>1000</v>
      </c>
      <c r="F30" s="7" t="n">
        <v>5</v>
      </c>
      <c r="G30" s="6" t="n">
        <v>42.35</v>
      </c>
      <c r="H30" s="6" t="n">
        <v>0</v>
      </c>
      <c r="I30" s="6" t="n">
        <v>211.75</v>
      </c>
      <c r="J30" s="6" t="n">
        <v>211.75</v>
      </c>
    </row>
    <row collapsed="false" customFormat="false" customHeight="false" hidden="false" ht="12.1" outlineLevel="0" r="31">
      <c r="A31" s="36" t="n">
        <v>44117</v>
      </c>
      <c r="B31" s="17" t="s">
        <v>423</v>
      </c>
      <c r="C31" s="17" t="s">
        <v>285</v>
      </c>
      <c r="D31" s="17" t="s">
        <v>434</v>
      </c>
      <c r="E31" s="6" t="n">
        <v>300</v>
      </c>
      <c r="F31" s="7" t="n">
        <v>55</v>
      </c>
      <c r="G31" s="6" t="n">
        <v>10.28</v>
      </c>
      <c r="H31" s="6" t="n">
        <v>0</v>
      </c>
      <c r="I31" s="6" t="n">
        <v>565.4</v>
      </c>
      <c r="J31" s="6" t="n">
        <v>565.4</v>
      </c>
    </row>
    <row collapsed="false" customFormat="false" customHeight="false" hidden="false" ht="12.1" outlineLevel="0" r="32">
      <c r="A32" s="36" t="n">
        <v>44132</v>
      </c>
      <c r="B32" s="17" t="s">
        <v>423</v>
      </c>
      <c r="C32" s="17" t="s">
        <v>290</v>
      </c>
      <c r="D32" s="17" t="s">
        <v>439</v>
      </c>
      <c r="E32" s="6" t="n">
        <v>1000</v>
      </c>
      <c r="F32" s="7" t="n">
        <v>28</v>
      </c>
      <c r="G32" s="6" t="n">
        <v>53.1</v>
      </c>
      <c r="H32" s="6" t="n">
        <v>48</v>
      </c>
      <c r="I32" s="6" t="n">
        <v>1486.8</v>
      </c>
      <c r="J32" s="6" t="n">
        <v>1438.8</v>
      </c>
    </row>
    <row collapsed="false" customFormat="false" customHeight="false" hidden="false" ht="12.1" outlineLevel="0" r="33">
      <c r="A33" s="36" t="n">
        <v>44170</v>
      </c>
      <c r="B33" s="17" t="s">
        <v>423</v>
      </c>
      <c r="C33" s="17" t="s">
        <v>280</v>
      </c>
      <c r="D33" s="17" t="s">
        <v>431</v>
      </c>
      <c r="E33" s="6" t="n">
        <v>1000</v>
      </c>
      <c r="F33" s="7" t="n">
        <v>5</v>
      </c>
      <c r="G33" s="6" t="n">
        <v>21.57</v>
      </c>
      <c r="H33" s="6" t="n">
        <v>0</v>
      </c>
      <c r="I33" s="6" t="n">
        <v>107.85</v>
      </c>
      <c r="J33" s="6" t="n">
        <v>107.85</v>
      </c>
    </row>
    <row collapsed="false" customFormat="false" customHeight="false" hidden="false" ht="12.1" outlineLevel="0" r="34">
      <c r="A34" s="36" t="n">
        <v>44180</v>
      </c>
      <c r="B34" s="17" t="s">
        <v>423</v>
      </c>
      <c r="C34" s="17" t="s">
        <v>294</v>
      </c>
      <c r="D34" s="17" t="s">
        <v>440</v>
      </c>
      <c r="E34" s="6" t="n">
        <v>1000</v>
      </c>
      <c r="F34" s="7" t="n">
        <v>9</v>
      </c>
      <c r="G34" s="6" t="n">
        <v>22.05</v>
      </c>
      <c r="H34" s="6" t="n">
        <v>0</v>
      </c>
      <c r="I34" s="6" t="n">
        <v>198.45</v>
      </c>
      <c r="J34" s="6" t="n">
        <v>198.45</v>
      </c>
    </row>
    <row collapsed="false" customFormat="false" customHeight="false" hidden="false" ht="12.1" outlineLevel="0" r="35">
      <c r="A35" s="36" t="n">
        <v>44181</v>
      </c>
      <c r="B35" s="17" t="s">
        <v>423</v>
      </c>
      <c r="C35" s="17" t="s">
        <v>293</v>
      </c>
      <c r="D35" s="17" t="s">
        <v>441</v>
      </c>
      <c r="E35" s="6" t="n">
        <v>500</v>
      </c>
      <c r="F35" s="7" t="n">
        <v>7</v>
      </c>
      <c r="G35" s="6" t="n">
        <v>27.42</v>
      </c>
      <c r="H35" s="6" t="n">
        <v>10</v>
      </c>
      <c r="I35" s="6" t="n">
        <v>191.94</v>
      </c>
      <c r="J35" s="6" t="n">
        <v>181.94</v>
      </c>
    </row>
    <row collapsed="false" customFormat="false" customHeight="false" hidden="false" ht="12.1" outlineLevel="0" r="36">
      <c r="A36" s="36" t="n">
        <v>44261</v>
      </c>
      <c r="B36" s="17" t="s">
        <v>423</v>
      </c>
      <c r="C36" s="17" t="s">
        <v>280</v>
      </c>
      <c r="D36" s="17" t="s">
        <v>431</v>
      </c>
      <c r="E36" s="6" t="n">
        <v>1000</v>
      </c>
      <c r="F36" s="7" t="n">
        <v>5</v>
      </c>
      <c r="G36" s="6" t="n">
        <v>21.57</v>
      </c>
      <c r="H36" s="6" t="n">
        <v>14</v>
      </c>
      <c r="I36" s="6" t="n">
        <v>107.85</v>
      </c>
      <c r="J36" s="6" t="n">
        <v>93.85</v>
      </c>
    </row>
    <row collapsed="false" customFormat="false" customHeight="false" hidden="false" ht="12.1" outlineLevel="0" r="37">
      <c r="A37" s="36" t="n">
        <v>44272</v>
      </c>
      <c r="B37" s="17" t="s">
        <v>423</v>
      </c>
      <c r="C37" s="17" t="s">
        <v>294</v>
      </c>
      <c r="D37" s="17" t="s">
        <v>440</v>
      </c>
      <c r="E37" s="6" t="n">
        <v>1000</v>
      </c>
      <c r="F37" s="7" t="n">
        <v>9</v>
      </c>
      <c r="G37" s="6" t="n">
        <v>17.01</v>
      </c>
      <c r="H37" s="6" t="n">
        <v>20</v>
      </c>
      <c r="I37" s="6" t="n">
        <v>153.09</v>
      </c>
      <c r="J37" s="6" t="n">
        <v>133.09</v>
      </c>
    </row>
    <row collapsed="false" customFormat="false" customHeight="false" hidden="false" ht="12.1" outlineLevel="0" r="38">
      <c r="A38" s="36" t="n">
        <v>44352</v>
      </c>
      <c r="B38" s="17" t="s">
        <v>423</v>
      </c>
      <c r="C38" s="17" t="s">
        <v>280</v>
      </c>
      <c r="D38" s="17" t="s">
        <v>431</v>
      </c>
      <c r="E38" s="6" t="n">
        <v>1000</v>
      </c>
      <c r="F38" s="7" t="n">
        <v>5</v>
      </c>
      <c r="G38" s="6" t="n">
        <v>21.57</v>
      </c>
      <c r="H38" s="6" t="n">
        <v>14</v>
      </c>
      <c r="I38" s="6" t="n">
        <v>107.85</v>
      </c>
      <c r="J38" s="6" t="n">
        <v>93.85</v>
      </c>
    </row>
    <row collapsed="false" customFormat="false" customHeight="false" hidden="false" ht="12.1" outlineLevel="0" r="39">
      <c r="A39" s="36" t="n">
        <v>44364</v>
      </c>
      <c r="B39" s="17" t="s">
        <v>423</v>
      </c>
      <c r="C39" s="17" t="s">
        <v>294</v>
      </c>
      <c r="D39" s="17" t="s">
        <v>440</v>
      </c>
      <c r="E39" s="6" t="n">
        <v>1000</v>
      </c>
      <c r="F39" s="7" t="n">
        <v>9</v>
      </c>
      <c r="G39" s="6" t="n">
        <v>17.01</v>
      </c>
      <c r="H39" s="6" t="n">
        <v>20</v>
      </c>
      <c r="I39" s="6" t="n">
        <v>153.09</v>
      </c>
      <c r="J39" s="6" t="n">
        <v>133.09</v>
      </c>
    </row>
    <row collapsed="false" customFormat="false" customHeight="false" hidden="false" ht="12.1" outlineLevel="0" r="40">
      <c r="A40" s="36" t="n">
        <v>44443</v>
      </c>
      <c r="B40" s="17" t="s">
        <v>423</v>
      </c>
      <c r="C40" s="17" t="s">
        <v>280</v>
      </c>
      <c r="D40" s="17" t="s">
        <v>431</v>
      </c>
      <c r="E40" s="6" t="n">
        <v>1000</v>
      </c>
      <c r="F40" s="7" t="n">
        <v>5</v>
      </c>
      <c r="G40" s="6" t="n">
        <v>20.94</v>
      </c>
      <c r="H40" s="6" t="n">
        <v>14</v>
      </c>
      <c r="I40" s="6" t="n">
        <v>104.7</v>
      </c>
      <c r="J40" s="6" t="n">
        <v>90.7</v>
      </c>
    </row>
    <row collapsed="false" customFormat="false" customHeight="false" hidden="false" ht="12.1" outlineLevel="0" r="41">
      <c r="A41" s="36" t="n">
        <v>44456</v>
      </c>
      <c r="B41" s="17" t="s">
        <v>423</v>
      </c>
      <c r="C41" s="17" t="s">
        <v>294</v>
      </c>
      <c r="D41" s="17" t="s">
        <v>440</v>
      </c>
      <c r="E41" s="6" t="n">
        <v>1000</v>
      </c>
      <c r="F41" s="7" t="n">
        <v>9</v>
      </c>
      <c r="G41" s="6" t="n">
        <v>17.01</v>
      </c>
      <c r="H41" s="6" t="n">
        <v>20</v>
      </c>
      <c r="I41" s="6" t="n">
        <v>153.09</v>
      </c>
      <c r="J41" s="6" t="n">
        <v>133.09</v>
      </c>
    </row>
    <row collapsed="false" customFormat="false" customHeight="false" hidden="false" ht="12.1" outlineLevel="0" r="42">
      <c r="A42" s="36" t="n">
        <v>44534</v>
      </c>
      <c r="B42" s="17" t="s">
        <v>423</v>
      </c>
      <c r="C42" s="17" t="s">
        <v>280</v>
      </c>
      <c r="D42" s="17" t="s">
        <v>431</v>
      </c>
      <c r="E42" s="6" t="n">
        <v>900</v>
      </c>
      <c r="F42" s="7" t="n">
        <v>5</v>
      </c>
      <c r="G42" s="6" t="n">
        <v>18.85</v>
      </c>
      <c r="H42" s="6" t="n">
        <v>12</v>
      </c>
      <c r="I42" s="6" t="n">
        <v>94.25</v>
      </c>
      <c r="J42" s="6" t="n">
        <v>82.25</v>
      </c>
    </row>
    <row collapsed="false" customFormat="false" customHeight="false" hidden="false" ht="12.1" outlineLevel="0" r="43">
      <c r="A43" s="36" t="n">
        <v>44548</v>
      </c>
      <c r="B43" s="17" t="s">
        <v>423</v>
      </c>
      <c r="C43" s="17" t="s">
        <v>294</v>
      </c>
      <c r="D43" s="17" t="s">
        <v>440</v>
      </c>
      <c r="E43" s="6" t="n">
        <v>1000</v>
      </c>
      <c r="F43" s="7" t="n">
        <v>9</v>
      </c>
      <c r="G43" s="6" t="n">
        <v>17.01</v>
      </c>
      <c r="H43" s="6" t="n">
        <v>20</v>
      </c>
      <c r="I43" s="6" t="n">
        <v>153.09</v>
      </c>
      <c r="J43" s="6" t="n">
        <v>133.09</v>
      </c>
    </row>
    <row collapsed="false" customFormat="false" customHeight="false" hidden="false" ht="12.1" outlineLevel="0" r="44">
      <c r="A44" s="36" t="n">
        <v>44625</v>
      </c>
      <c r="B44" s="17" t="s">
        <v>423</v>
      </c>
      <c r="C44" s="17" t="s">
        <v>280</v>
      </c>
      <c r="D44" s="17" t="s">
        <v>431</v>
      </c>
      <c r="E44" s="6" t="n">
        <v>900</v>
      </c>
      <c r="F44" s="7" t="n">
        <v>5</v>
      </c>
      <c r="G44" s="6" t="n">
        <v>18.85</v>
      </c>
      <c r="H44" s="6" t="n">
        <v>12</v>
      </c>
      <c r="I44" s="6" t="n">
        <v>94.25</v>
      </c>
      <c r="J44" s="6" t="n">
        <v>82.25</v>
      </c>
    </row>
    <row collapsed="false" customFormat="false" customHeight="false" hidden="false" ht="12.1" outlineLevel="0" r="45">
      <c r="A45" s="36" t="n">
        <v>44640</v>
      </c>
      <c r="B45" s="17" t="s">
        <v>423</v>
      </c>
      <c r="C45" s="17" t="s">
        <v>294</v>
      </c>
      <c r="D45" s="17" t="s">
        <v>440</v>
      </c>
      <c r="E45" s="6" t="n">
        <v>1000</v>
      </c>
      <c r="F45" s="7" t="n">
        <v>9</v>
      </c>
      <c r="G45" s="6" t="n">
        <v>17.01</v>
      </c>
      <c r="H45" s="6" t="n">
        <v>20</v>
      </c>
      <c r="I45" s="6" t="n">
        <v>153.09</v>
      </c>
      <c r="J45" s="6" t="n">
        <v>133.09</v>
      </c>
    </row>
    <row collapsed="false" customFormat="false" customHeight="false" hidden="false" ht="12.1" outlineLevel="0" r="46">
      <c r="A46" s="36" t="n">
        <v>44716</v>
      </c>
      <c r="B46" s="17" t="s">
        <v>423</v>
      </c>
      <c r="C46" s="17" t="s">
        <v>280</v>
      </c>
      <c r="D46" s="17" t="s">
        <v>431</v>
      </c>
      <c r="E46" s="6" t="n">
        <v>800</v>
      </c>
      <c r="F46" s="7" t="n">
        <v>5</v>
      </c>
      <c r="G46" s="6" t="n">
        <v>16.75</v>
      </c>
      <c r="H46" s="6" t="n">
        <v>11</v>
      </c>
      <c r="I46" s="6" t="n">
        <v>83.75</v>
      </c>
      <c r="J46" s="6" t="n">
        <v>72.75</v>
      </c>
    </row>
    <row collapsed="false" customFormat="false" customHeight="false" hidden="false" ht="12.1" outlineLevel="0" r="47">
      <c r="A47" s="36" t="n">
        <v>44732</v>
      </c>
      <c r="B47" s="17" t="s">
        <v>423</v>
      </c>
      <c r="C47" s="17" t="s">
        <v>294</v>
      </c>
      <c r="D47" s="17" t="s">
        <v>440</v>
      </c>
      <c r="E47" s="6" t="n">
        <v>1000</v>
      </c>
      <c r="F47" s="7" t="n">
        <v>9</v>
      </c>
      <c r="G47" s="6" t="n">
        <v>17.01</v>
      </c>
      <c r="H47" s="6" t="n">
        <v>20</v>
      </c>
      <c r="I47" s="6" t="n">
        <v>153.09</v>
      </c>
      <c r="J47" s="6" t="n">
        <v>133.09</v>
      </c>
    </row>
    <row collapsed="false" customFormat="false" customHeight="false" hidden="false" ht="12.1" outlineLevel="0" r="48">
      <c r="A48" s="36" t="n">
        <v>44807</v>
      </c>
      <c r="B48" s="17" t="s">
        <v>423</v>
      </c>
      <c r="C48" s="17" t="s">
        <v>280</v>
      </c>
      <c r="D48" s="17" t="s">
        <v>431</v>
      </c>
      <c r="E48" s="6" t="n">
        <v>800</v>
      </c>
      <c r="F48" s="7" t="n">
        <v>5</v>
      </c>
      <c r="G48" s="6" t="n">
        <v>16.26</v>
      </c>
      <c r="H48" s="6" t="n">
        <v>11</v>
      </c>
      <c r="I48" s="6" t="n">
        <v>81.3</v>
      </c>
      <c r="J48" s="6" t="n">
        <v>70.3</v>
      </c>
    </row>
    <row collapsed="false" customFormat="false" customHeight="false" hidden="false" ht="12.1" outlineLevel="0" r="49">
      <c r="A49" s="36" t="n">
        <v>44824</v>
      </c>
      <c r="B49" s="17" t="s">
        <v>423</v>
      </c>
      <c r="C49" s="17" t="s">
        <v>294</v>
      </c>
      <c r="D49" s="17" t="s">
        <v>440</v>
      </c>
      <c r="E49" s="6" t="n">
        <v>1000</v>
      </c>
      <c r="F49" s="7" t="n">
        <v>9</v>
      </c>
      <c r="G49" s="6" t="n">
        <v>17.01</v>
      </c>
      <c r="H49" s="6" t="n">
        <v>20</v>
      </c>
      <c r="I49" s="6" t="n">
        <v>153.09</v>
      </c>
      <c r="J49" s="6" t="n">
        <v>133.09</v>
      </c>
    </row>
    <row collapsed="false" customFormat="false" customHeight="false" hidden="false" ht="12.1" outlineLevel="0" r="50">
      <c r="A50" s="36" t="n">
        <v>44898</v>
      </c>
      <c r="B50" s="17" t="s">
        <v>423</v>
      </c>
      <c r="C50" s="17" t="s">
        <v>280</v>
      </c>
      <c r="D50" s="17" t="s">
        <v>431</v>
      </c>
      <c r="E50" s="6" t="n">
        <v>650</v>
      </c>
      <c r="F50" s="7" t="n">
        <v>5</v>
      </c>
      <c r="G50" s="6" t="n">
        <v>13.21</v>
      </c>
      <c r="H50" s="6" t="n">
        <v>9</v>
      </c>
      <c r="I50" s="6" t="n">
        <v>66.05</v>
      </c>
      <c r="J50" s="6" t="n">
        <v>57.05</v>
      </c>
    </row>
    <row collapsed="false" customFormat="false" customHeight="false" hidden="false" ht="12.1" outlineLevel="0" r="51">
      <c r="A51" s="36" t="n">
        <v>44916</v>
      </c>
      <c r="B51" s="17" t="s">
        <v>423</v>
      </c>
      <c r="C51" s="17" t="s">
        <v>294</v>
      </c>
      <c r="D51" s="17" t="s">
        <v>440</v>
      </c>
      <c r="E51" s="6" t="n">
        <v>1000</v>
      </c>
      <c r="F51" s="7" t="n">
        <v>9</v>
      </c>
      <c r="G51" s="6" t="n">
        <v>17.01</v>
      </c>
      <c r="H51" s="6" t="n">
        <v>20</v>
      </c>
      <c r="I51" s="6" t="n">
        <v>153.09</v>
      </c>
      <c r="J51" s="6" t="n">
        <v>133.09</v>
      </c>
    </row>
    <row collapsed="false" customFormat="false" customHeight="false" hidden="false" ht="12.1" outlineLevel="0" r="52">
      <c r="A52" s="36" t="n">
        <v>44989</v>
      </c>
      <c r="B52" s="17" t="s">
        <v>423</v>
      </c>
      <c r="C52" s="17" t="s">
        <v>280</v>
      </c>
      <c r="D52" s="17" t="s">
        <v>431</v>
      </c>
      <c r="E52" s="6" t="n">
        <v>650</v>
      </c>
      <c r="F52" s="7" t="n">
        <v>5</v>
      </c>
      <c r="G52" s="6" t="n">
        <v>13.21</v>
      </c>
      <c r="H52" s="6" t="n">
        <v>9</v>
      </c>
      <c r="I52" s="6" t="n">
        <v>66.05</v>
      </c>
      <c r="J52" s="6" t="n">
        <v>57.05</v>
      </c>
    </row>
    <row collapsed="false" customFormat="false" customHeight="false" hidden="false" ht="12.1" outlineLevel="0" r="53">
      <c r="A53" s="36" t="n">
        <v>45008</v>
      </c>
      <c r="B53" s="17" t="s">
        <v>423</v>
      </c>
      <c r="C53" s="17" t="s">
        <v>294</v>
      </c>
      <c r="D53" s="17" t="s">
        <v>440</v>
      </c>
      <c r="E53" s="6" t="n">
        <v>1000</v>
      </c>
      <c r="F53" s="7" t="n">
        <v>9</v>
      </c>
      <c r="G53" s="6" t="n">
        <v>17.01</v>
      </c>
      <c r="H53" s="6" t="n">
        <v>20</v>
      </c>
      <c r="I53" s="6" t="n">
        <v>153.09</v>
      </c>
      <c r="J53" s="6" t="n">
        <v>133.09</v>
      </c>
    </row>
    <row collapsed="false" customFormat="false" customHeight="false" hidden="false" ht="12.1" outlineLevel="0" r="54">
      <c r="A54" s="36" t="n">
        <v>45080</v>
      </c>
      <c r="B54" s="17" t="s">
        <v>423</v>
      </c>
      <c r="C54" s="17" t="s">
        <v>280</v>
      </c>
      <c r="D54" s="17" t="s">
        <v>431</v>
      </c>
      <c r="E54" s="6" t="n">
        <v>500</v>
      </c>
      <c r="F54" s="7" t="n">
        <v>5</v>
      </c>
      <c r="G54" s="6" t="n">
        <v>10.16</v>
      </c>
      <c r="H54" s="6" t="n">
        <v>7</v>
      </c>
      <c r="I54" s="6" t="n">
        <v>50.8</v>
      </c>
      <c r="J54" s="6" t="n">
        <v>43.8</v>
      </c>
    </row>
    <row collapsed="false" customFormat="false" customHeight="false" hidden="false" ht="12.1" outlineLevel="0" r="55">
      <c r="A55" s="36" t="n">
        <v>45100</v>
      </c>
      <c r="B55" s="17" t="s">
        <v>423</v>
      </c>
      <c r="C55" s="17" t="s">
        <v>294</v>
      </c>
      <c r="D55" s="17" t="s">
        <v>440</v>
      </c>
      <c r="E55" s="6" t="n">
        <v>1000</v>
      </c>
      <c r="F55" s="7" t="n">
        <v>9</v>
      </c>
      <c r="G55" s="6" t="n">
        <v>17.01</v>
      </c>
      <c r="H55" s="6" t="n">
        <v>20</v>
      </c>
      <c r="I55" s="6" t="n">
        <v>153.09</v>
      </c>
      <c r="J55" s="6" t="n">
        <v>133.09</v>
      </c>
    </row>
    <row collapsed="false" customFormat="false" customHeight="false" hidden="false" ht="12.1" outlineLevel="0" r="56">
      <c r="A56" s="36" t="n">
        <v>45171</v>
      </c>
      <c r="B56" s="17" t="s">
        <v>423</v>
      </c>
      <c r="C56" s="17" t="s">
        <v>280</v>
      </c>
      <c r="D56" s="17" t="s">
        <v>431</v>
      </c>
      <c r="E56" s="6" t="n">
        <v>500</v>
      </c>
      <c r="F56" s="7" t="n">
        <v>5</v>
      </c>
      <c r="G56" s="6" t="n">
        <v>9.85</v>
      </c>
      <c r="H56" s="6" t="n">
        <v>6</v>
      </c>
      <c r="I56" s="6" t="n">
        <v>49.25</v>
      </c>
      <c r="J56" s="6" t="n">
        <v>43.25</v>
      </c>
    </row>
    <row collapsed="false" customFormat="false" customHeight="false" hidden="false" ht="12.1" outlineLevel="0" r="57">
      <c r="A57" s="36" t="n">
        <v>45192</v>
      </c>
      <c r="B57" s="17" t="s">
        <v>423</v>
      </c>
      <c r="C57" s="17" t="s">
        <v>294</v>
      </c>
      <c r="D57" s="17" t="s">
        <v>440</v>
      </c>
      <c r="E57" s="6" t="n">
        <v>1000</v>
      </c>
      <c r="F57" s="7" t="n">
        <v>9</v>
      </c>
      <c r="G57" s="6" t="n">
        <v>17.01</v>
      </c>
      <c r="H57" s="6" t="n">
        <v>20</v>
      </c>
      <c r="I57" s="6" t="n">
        <v>153.09</v>
      </c>
      <c r="J57" s="6" t="n">
        <v>133.09</v>
      </c>
    </row>
    <row collapsed="false" customFormat="false" customHeight="false" hidden="false" ht="12.1" outlineLevel="0" r="58">
      <c r="A58" s="36" t="n">
        <v>45262</v>
      </c>
      <c r="B58" s="17" t="s">
        <v>423</v>
      </c>
      <c r="C58" s="17" t="s">
        <v>280</v>
      </c>
      <c r="D58" s="17" t="s">
        <v>431</v>
      </c>
      <c r="E58" s="6" t="n">
        <v>300</v>
      </c>
      <c r="F58" s="7" t="n">
        <v>5</v>
      </c>
      <c r="G58" s="6" t="n">
        <v>5.91</v>
      </c>
      <c r="H58" s="6" t="n">
        <v>4</v>
      </c>
      <c r="I58" s="6" t="n">
        <v>29.55</v>
      </c>
      <c r="J58" s="6" t="n">
        <v>25.55</v>
      </c>
    </row>
    <row collapsed="false" customFormat="false" customHeight="false" hidden="false" ht="12.1" outlineLevel="0" r="59">
      <c r="A59" s="36" t="n">
        <v>45284</v>
      </c>
      <c r="B59" s="17" t="s">
        <v>423</v>
      </c>
      <c r="C59" s="17" t="s">
        <v>294</v>
      </c>
      <c r="D59" s="17" t="s">
        <v>440</v>
      </c>
      <c r="E59" s="6" t="n">
        <v>1000</v>
      </c>
      <c r="F59" s="7" t="n">
        <v>9</v>
      </c>
      <c r="G59" s="6" t="n">
        <v>17.01</v>
      </c>
      <c r="H59" s="6" t="n">
        <v>20</v>
      </c>
      <c r="I59" s="6" t="n">
        <v>153.09</v>
      </c>
      <c r="J59" s="6" t="n">
        <v>133.09</v>
      </c>
    </row>
    <row collapsed="false" customFormat="false" customHeight="false" hidden="false" ht="12.1" outlineLevel="0" r="60">
      <c r="A60" s="36" t="n">
        <v>45353</v>
      </c>
      <c r="B60" s="17" t="s">
        <v>423</v>
      </c>
      <c r="C60" s="17" t="s">
        <v>280</v>
      </c>
      <c r="D60" s="17" t="s">
        <v>431</v>
      </c>
      <c r="E60" s="6" t="n">
        <v>300</v>
      </c>
      <c r="F60" s="7" t="n">
        <v>5</v>
      </c>
      <c r="G60" s="6" t="n">
        <v>5.91</v>
      </c>
      <c r="H60" s="6" t="n">
        <v>4</v>
      </c>
      <c r="I60" s="6" t="n">
        <v>29.55</v>
      </c>
      <c r="J60" s="6" t="n">
        <v>25.55</v>
      </c>
    </row>
    <row collapsed="false" customFormat="false" customHeight="false" hidden="false" ht="12.1" outlineLevel="0" r="61">
      <c r="A61" s="36" t="n">
        <v>45376</v>
      </c>
      <c r="B61" s="17" t="s">
        <v>423</v>
      </c>
      <c r="C61" s="17" t="s">
        <v>294</v>
      </c>
      <c r="D61" s="17" t="s">
        <v>440</v>
      </c>
      <c r="E61" s="6" t="n">
        <v>1000</v>
      </c>
      <c r="F61" s="7" t="n">
        <v>9</v>
      </c>
      <c r="G61" s="6" t="n">
        <v>17.01</v>
      </c>
      <c r="H61" s="6" t="n">
        <v>20</v>
      </c>
      <c r="I61" s="6" t="n">
        <v>153.09</v>
      </c>
      <c r="J61" s="6" t="n">
        <v>133.09</v>
      </c>
    </row>
    <row collapsed="false" customFormat="false" customHeight="false" hidden="false" ht="12.1" outlineLevel="0" r="62">
      <c r="A62" s="36" t="n">
        <v>45444</v>
      </c>
      <c r="B62" s="17" t="s">
        <v>423</v>
      </c>
      <c r="C62" s="17" t="s">
        <v>280</v>
      </c>
      <c r="D62" s="17" t="s">
        <v>431</v>
      </c>
      <c r="E62" s="6" t="n">
        <v>300</v>
      </c>
      <c r="F62" s="7" t="n">
        <v>5</v>
      </c>
      <c r="G62" s="6" t="n">
        <v>5.91</v>
      </c>
      <c r="H62" s="6" t="n">
        <v>4</v>
      </c>
      <c r="I62" s="6" t="n">
        <v>29.55</v>
      </c>
      <c r="J62" s="6" t="n">
        <v>25.55</v>
      </c>
    </row>
  </sheetData>
  <autoFilter ref="A1:J62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29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5" customWidth="1"/>
    <col min="7" max="7" width="5" customWidth="1"/>
    <col min="8" max="8" width="5" customWidth="1"/>
    <col min="9" max="9" width="10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35" t="s">
        <v>77</v>
      </c>
      <c r="B1" s="35" t="s">
        <v>413</v>
      </c>
      <c r="C1" s="35" t="s">
        <v>0</v>
      </c>
      <c r="D1" s="35" t="s">
        <v>2</v>
      </c>
      <c r="E1" s="35" t="s">
        <v>414</v>
      </c>
      <c r="F1" s="35" t="s">
        <v>443</v>
      </c>
      <c r="G1" s="35" t="s">
        <v>444</v>
      </c>
      <c r="H1" s="35" t="s">
        <v>81</v>
      </c>
      <c r="I1" s="35" t="s">
        <v>445</v>
      </c>
      <c r="J1" s="35" t="s">
        <v>417</v>
      </c>
      <c r="K1" s="35" t="s">
        <v>446</v>
      </c>
      <c r="L1" s="35" t="s">
        <v>447</v>
      </c>
      <c r="M1" s="35" t="s">
        <v>448</v>
      </c>
      <c r="N1" s="35" t="s">
        <v>449</v>
      </c>
    </row>
    <row collapsed="false" customFormat="false" customHeight="false" hidden="false" ht="12.1" outlineLevel="0" r="2">
      <c r="A2" s="37" t="n">
        <v>43902</v>
      </c>
      <c r="B2" s="17" t="s">
        <v>423</v>
      </c>
      <c r="C2" s="17" t="s">
        <v>16</v>
      </c>
      <c r="D2" s="17" t="s">
        <v>18</v>
      </c>
      <c r="E2" s="18" t="n">
        <v>5</v>
      </c>
      <c r="F2" s="7" t="s">
        <f>=DATEDIF(A2,$N$2,"y")</f>
      </c>
      <c r="G2" s="7" t="s">
        <f>=DATEDIF(A2,$N$2,"ym")</f>
      </c>
      <c r="H2" s="7" t="s">
        <f>=DATEDIF(A2,$N$2,"md")</f>
      </c>
      <c r="I2" s="7" t="n">
        <v>2050</v>
      </c>
      <c r="J2" s="18" t="n">
        <v>1077.322</v>
      </c>
      <c r="K2" s="6" t="s">
        <f>=Портфель!F2*Портфель!$Q$13</f>
      </c>
      <c r="L2" s="6" t="s">
        <f>=(K2-J2)*E2</f>
      </c>
      <c r="M2" s="6" t="s">
        <f>=MAX(0,L2*0.13)</f>
      </c>
      <c r="N2" s="14" t="s">
        <f>=TODAY()</f>
      </c>
    </row>
    <row collapsed="false" customFormat="false" customHeight="false" hidden="false" ht="12.1" outlineLevel="0" r="3">
      <c r="A3" s="37" t="n">
        <v>43951</v>
      </c>
      <c r="B3" s="17" t="s">
        <v>423</v>
      </c>
      <c r="C3" s="17" t="s">
        <v>21</v>
      </c>
      <c r="D3" s="17" t="s">
        <v>22</v>
      </c>
      <c r="E3" s="18" t="n">
        <v>3</v>
      </c>
      <c r="F3" s="7" t="s">
        <f>=DATEDIF(A3,$N$2,"y")</f>
      </c>
      <c r="G3" s="7" t="s">
        <f>=DATEDIF(A3,$N$2,"ym")</f>
      </c>
      <c r="H3" s="7" t="s">
        <f>=DATEDIF(A3,$N$2,"md")</f>
      </c>
      <c r="I3" s="7" t="n">
        <v>2001</v>
      </c>
      <c r="J3" s="18" t="n">
        <v>2906.96</v>
      </c>
      <c r="K3" s="6" t="s">
        <f>=Портфель!F3*Портфель!$Q$13</f>
      </c>
      <c r="L3" s="6" t="s">
        <f>=(K3-J3)*E3</f>
      </c>
      <c r="M3" s="6" t="s">
        <f>=MAX(0,L3*0.13)</f>
      </c>
    </row>
    <row collapsed="false" customFormat="false" customHeight="false" hidden="false" ht="12.1" outlineLevel="0" r="4">
      <c r="A4" s="37" t="n">
        <v>43997</v>
      </c>
      <c r="B4" s="17" t="s">
        <v>423</v>
      </c>
      <c r="C4" s="17" t="s">
        <v>24</v>
      </c>
      <c r="D4" s="17" t="s">
        <v>25</v>
      </c>
      <c r="E4" s="18" t="n">
        <v>12</v>
      </c>
      <c r="F4" s="7" t="s">
        <f>=DATEDIF(A4,$N$2,"y")</f>
      </c>
      <c r="G4" s="7" t="s">
        <f>=DATEDIF(A4,$N$2,"ym")</f>
      </c>
      <c r="H4" s="7" t="s">
        <f>=DATEDIF(A4,$N$2,"md")</f>
      </c>
      <c r="I4" s="7" t="n">
        <v>1955</v>
      </c>
      <c r="J4" s="18" t="n">
        <v>646.79416666667</v>
      </c>
      <c r="K4" s="6" t="s">
        <f>=Портфель!F4*Портфель!$Q$13</f>
      </c>
      <c r="L4" s="6" t="s">
        <f>=(K4-J4)*E4</f>
      </c>
      <c r="M4" s="6" t="s">
        <f>=MAX(0,L4*0.13)</f>
      </c>
    </row>
    <row collapsed="false" customFormat="false" customHeight="false" hidden="false" ht="12.1" outlineLevel="0" r="5">
      <c r="A5" s="37" t="n">
        <v>43902</v>
      </c>
      <c r="B5" s="17" t="s">
        <v>423</v>
      </c>
      <c r="C5" s="17" t="s">
        <v>27</v>
      </c>
      <c r="D5" s="17" t="s">
        <v>28</v>
      </c>
      <c r="E5" s="18" t="n">
        <v>1</v>
      </c>
      <c r="F5" s="7" t="s">
        <f>=DATEDIF(A5,$N$2,"y")</f>
      </c>
      <c r="G5" s="7" t="s">
        <f>=DATEDIF(A5,$N$2,"ym")</f>
      </c>
      <c r="H5" s="7" t="s">
        <f>=DATEDIF(A5,$N$2,"md")</f>
      </c>
      <c r="I5" s="7" t="n">
        <v>2050</v>
      </c>
      <c r="J5" s="18" t="n">
        <v>4613.73</v>
      </c>
      <c r="K5" s="6" t="s">
        <f>=Портфель!F5*Портфель!$Q$13</f>
      </c>
      <c r="L5" s="6" t="s">
        <f>=(K5-J5)*E5</f>
      </c>
      <c r="M5" s="6" t="s">
        <f>=MAX(0,L5*0.13)</f>
      </c>
    </row>
    <row collapsed="false" customFormat="false" customHeight="false" hidden="false" ht="12.1" outlineLevel="0" r="6">
      <c r="A6" s="37" t="n">
        <v>43997</v>
      </c>
      <c r="B6" s="17" t="s">
        <v>423</v>
      </c>
      <c r="C6" s="17" t="s">
        <v>30</v>
      </c>
      <c r="D6" s="17" t="s">
        <v>31</v>
      </c>
      <c r="E6" s="18" t="n">
        <v>20</v>
      </c>
      <c r="F6" s="7" t="s">
        <f>=DATEDIF(A6,$N$2,"y")</f>
      </c>
      <c r="G6" s="7" t="s">
        <f>=DATEDIF(A6,$N$2,"ym")</f>
      </c>
      <c r="H6" s="7" t="s">
        <f>=DATEDIF(A6,$N$2,"md")</f>
      </c>
      <c r="I6" s="7" t="n">
        <v>1955</v>
      </c>
      <c r="J6" s="18" t="n">
        <v>188.3305</v>
      </c>
      <c r="K6" s="6" t="s">
        <f>=Портфель!F6*Портфель!$Q$13</f>
      </c>
      <c r="L6" s="6" t="s">
        <f>=(K6-J6)*E6</f>
      </c>
      <c r="M6" s="6" t="s">
        <f>=MAX(0,L6*0.13)</f>
      </c>
    </row>
    <row collapsed="false" customFormat="false" customHeight="false" hidden="false" ht="12.1" outlineLevel="0" r="7">
      <c r="A7" s="37" t="n">
        <v>43966</v>
      </c>
      <c r="B7" s="17" t="s">
        <v>423</v>
      </c>
      <c r="C7" s="17" t="s">
        <v>33</v>
      </c>
      <c r="D7" s="17" t="s">
        <v>34</v>
      </c>
      <c r="E7" s="18" t="n">
        <v>50</v>
      </c>
      <c r="F7" s="7" t="s">
        <f>=DATEDIF(A7,$N$2,"y")</f>
      </c>
      <c r="G7" s="7" t="s">
        <f>=DATEDIF(A7,$N$2,"ym")</f>
      </c>
      <c r="H7" s="7" t="s">
        <f>=DATEDIF(A7,$N$2,"md")</f>
      </c>
      <c r="I7" s="7" t="n">
        <v>1986</v>
      </c>
      <c r="J7" s="18" t="n">
        <v>65.1008</v>
      </c>
      <c r="K7" s="6" t="s">
        <f>=Портфель!F7*Портфель!$Q$13</f>
      </c>
      <c r="L7" s="6" t="s">
        <f>=(K7-J7)*E7</f>
      </c>
      <c r="M7" s="6" t="s">
        <f>=MAX(0,L7*0.13)</f>
      </c>
    </row>
    <row collapsed="false" customFormat="false" customHeight="false" hidden="false" ht="12.1" outlineLevel="0" r="8">
      <c r="A8" s="37" t="n">
        <v>43951</v>
      </c>
      <c r="B8" s="17" t="s">
        <v>423</v>
      </c>
      <c r="C8" s="17" t="s">
        <v>36</v>
      </c>
      <c r="D8" s="17" t="s">
        <v>37</v>
      </c>
      <c r="E8" s="18" t="n">
        <v>60</v>
      </c>
      <c r="F8" s="7" t="s">
        <f>=DATEDIF(A8,$N$2,"y")</f>
      </c>
      <c r="G8" s="7" t="s">
        <f>=DATEDIF(A8,$N$2,"ym")</f>
      </c>
      <c r="H8" s="7" t="s">
        <f>=DATEDIF(A8,$N$2,"md")</f>
      </c>
      <c r="I8" s="7" t="n">
        <v>2001</v>
      </c>
      <c r="J8" s="18" t="n">
        <v>81.330833333333</v>
      </c>
      <c r="K8" s="6" t="s">
        <f>=Портфель!F8*Портфель!$Q$13</f>
      </c>
      <c r="L8" s="6" t="s">
        <f>=(K8-J8)*E8</f>
      </c>
      <c r="M8" s="6" t="s">
        <f>=MAX(0,L8*0.13)</f>
      </c>
    </row>
    <row collapsed="false" customFormat="false" customHeight="false" hidden="false" ht="12.1" outlineLevel="0" r="9">
      <c r="A9" s="37" t="n">
        <v>43966</v>
      </c>
      <c r="B9" s="17" t="s">
        <v>423</v>
      </c>
      <c r="C9" s="17" t="s">
        <v>36</v>
      </c>
      <c r="D9" s="17" t="s">
        <v>37</v>
      </c>
      <c r="E9" s="18" t="n">
        <v>10</v>
      </c>
      <c r="F9" s="7" t="s">
        <f>=DATEDIF(A9,$N$2,"y")</f>
      </c>
      <c r="G9" s="7" t="s">
        <f>=DATEDIF(A9,$N$2,"ym")</f>
      </c>
      <c r="H9" s="7" t="s">
        <f>=DATEDIF(A9,$N$2,"md")</f>
      </c>
      <c r="I9" s="7" t="n">
        <v>1986</v>
      </c>
      <c r="J9" s="18" t="n">
        <v>81.631</v>
      </c>
      <c r="K9" s="6" t="s">
        <f>=Портфель!F8*Портфель!$Q$13</f>
      </c>
      <c r="L9" s="6" t="s">
        <f>=(K9-J9)*E9</f>
      </c>
      <c r="M9" s="6" t="s">
        <f>=MAX(0,L9*0.13)</f>
      </c>
    </row>
    <row collapsed="false" customFormat="false" customHeight="false" hidden="false" ht="12.1" outlineLevel="0" r="10">
      <c r="A10" s="37" t="n">
        <v>43957</v>
      </c>
      <c r="B10" s="17" t="s">
        <v>423</v>
      </c>
      <c r="C10" s="17" t="s">
        <v>39</v>
      </c>
      <c r="D10" s="17" t="s">
        <v>40</v>
      </c>
      <c r="E10" s="18" t="n">
        <v>10</v>
      </c>
      <c r="F10" s="7" t="s">
        <f>=DATEDIF(A10,$N$2,"y")</f>
      </c>
      <c r="G10" s="7" t="s">
        <f>=DATEDIF(A10,$N$2,"ym")</f>
      </c>
      <c r="H10" s="7" t="s">
        <f>=DATEDIF(A10,$N$2,"md")</f>
      </c>
      <c r="I10" s="7" t="n">
        <v>1995</v>
      </c>
      <c r="J10" s="18" t="n">
        <v>123.632</v>
      </c>
      <c r="K10" s="6" t="s">
        <f>=Портфель!F9*Портфель!$Q$13</f>
      </c>
      <c r="L10" s="6" t="s">
        <f>=(K10-J10)*E10</f>
      </c>
      <c r="M10" s="6" t="s">
        <f>=MAX(0,L10*0.13)</f>
      </c>
    </row>
    <row collapsed="false" customFormat="false" customHeight="false" hidden="false" ht="12.1" outlineLevel="0" r="11">
      <c r="A11" s="37" t="n">
        <v>44005</v>
      </c>
      <c r="B11" s="17" t="s">
        <v>423</v>
      </c>
      <c r="C11" s="17" t="s">
        <v>42</v>
      </c>
      <c r="D11" s="17" t="s">
        <v>43</v>
      </c>
      <c r="E11" s="18" t="n">
        <v>30</v>
      </c>
      <c r="F11" s="7" t="s">
        <f>=DATEDIF(A11,$N$2,"y")</f>
      </c>
      <c r="G11" s="7" t="s">
        <f>=DATEDIF(A11,$N$2,"ym")</f>
      </c>
      <c r="H11" s="7" t="s">
        <f>=DATEDIF(A11,$N$2,"md")</f>
      </c>
      <c r="I11" s="7" t="n">
        <v>1947</v>
      </c>
      <c r="J11" s="18" t="n">
        <v>102.07466666667</v>
      </c>
      <c r="K11" s="6" t="s">
        <f>=Портфель!F10*Портфель!$Q$13</f>
      </c>
      <c r="L11" s="6" t="s">
        <f>=(K11-J11)*E11</f>
      </c>
      <c r="M11" s="6" t="s">
        <f>=MAX(0,L11*0.13)</f>
      </c>
    </row>
    <row collapsed="false" customFormat="false" customHeight="false" hidden="false" ht="12.1" outlineLevel="0" r="12">
      <c r="A12" s="37" t="n">
        <v>43951</v>
      </c>
      <c r="B12" s="17" t="s">
        <v>423</v>
      </c>
      <c r="C12" s="17" t="s">
        <v>45</v>
      </c>
      <c r="D12" s="17" t="s">
        <v>46</v>
      </c>
      <c r="E12" s="18" t="n">
        <v>2</v>
      </c>
      <c r="F12" s="7" t="s">
        <f>=DATEDIF(A12,$N$2,"y")</f>
      </c>
      <c r="G12" s="7" t="s">
        <f>=DATEDIF(A12,$N$2,"ym")</f>
      </c>
      <c r="H12" s="7" t="s">
        <f>=DATEDIF(A12,$N$2,"md")</f>
      </c>
      <c r="I12" s="7" t="n">
        <v>2001</v>
      </c>
      <c r="J12" s="18" t="n">
        <v>560.325</v>
      </c>
      <c r="K12" s="6" t="s">
        <f>=Портфель!F11*Портфель!$Q$13</f>
      </c>
      <c r="L12" s="6" t="s">
        <f>=(K12-J12)*E12</f>
      </c>
      <c r="M12" s="6" t="s">
        <f>=MAX(0,L12*0.13)</f>
      </c>
    </row>
    <row collapsed="false" customFormat="false" customHeight="false" hidden="false" ht="12.1" outlineLevel="0" r="13">
      <c r="A13" s="37" t="n">
        <v>44005</v>
      </c>
      <c r="B13" s="17" t="s">
        <v>423</v>
      </c>
      <c r="C13" s="17" t="s">
        <v>48</v>
      </c>
      <c r="D13" s="17" t="s">
        <v>49</v>
      </c>
      <c r="E13" s="18" t="n">
        <v>30</v>
      </c>
      <c r="F13" s="7" t="s">
        <f>=DATEDIF(A13,$N$2,"y")</f>
      </c>
      <c r="G13" s="7" t="s">
        <f>=DATEDIF(A13,$N$2,"ym")</f>
      </c>
      <c r="H13" s="7" t="s">
        <f>=DATEDIF(A13,$N$2,"md")</f>
      </c>
      <c r="I13" s="7" t="n">
        <v>1947</v>
      </c>
      <c r="J13" s="18" t="n">
        <v>26.607</v>
      </c>
      <c r="K13" s="6" t="s">
        <f>=Портфель!F12*Портфель!$Q$13</f>
      </c>
      <c r="L13" s="6" t="s">
        <f>=(K13-J13)*E13</f>
      </c>
      <c r="M13" s="6" t="s">
        <f>=MAX(0,L13*0.13)</f>
      </c>
    </row>
    <row collapsed="false" customFormat="false" customHeight="false" hidden="false" ht="12.1" outlineLevel="0" r="14">
      <c r="A14" s="37" t="n">
        <v>43997</v>
      </c>
      <c r="B14" s="17" t="s">
        <v>423</v>
      </c>
      <c r="C14" s="17" t="s">
        <v>51</v>
      </c>
      <c r="D14" s="17" t="s">
        <v>52</v>
      </c>
      <c r="E14" s="18" t="n">
        <v>8</v>
      </c>
      <c r="F14" s="7" t="s">
        <f>=DATEDIF(A14,$N$2,"y")</f>
      </c>
      <c r="G14" s="7" t="s">
        <f>=DATEDIF(A14,$N$2,"ym")</f>
      </c>
      <c r="H14" s="7" t="s">
        <f>=DATEDIF(A14,$N$2,"md")</f>
      </c>
      <c r="I14" s="7" t="n">
        <v>1955</v>
      </c>
      <c r="J14" s="18" t="n">
        <v>90.09875</v>
      </c>
      <c r="K14" s="6" t="s">
        <f>=Портфель!F13*Портфель!$Q$13</f>
      </c>
      <c r="L14" s="6" t="s">
        <f>=(K14-J14)*E14</f>
      </c>
      <c r="M14" s="6" t="s">
        <f>=MAX(0,L14*0.13)</f>
      </c>
    </row>
    <row collapsed="false" customFormat="false" customHeight="false" hidden="false" ht="12.1" outlineLevel="0" r="15">
      <c r="A15" s="37" t="n">
        <v>43570</v>
      </c>
      <c r="B15" s="17" t="s">
        <v>423</v>
      </c>
      <c r="C15" s="17" t="s">
        <v>55</v>
      </c>
      <c r="D15" s="17" t="s">
        <v>57</v>
      </c>
      <c r="E15" s="18" t="n">
        <v>400</v>
      </c>
      <c r="F15" s="7" t="s">
        <f>=DATEDIF(A15,$N$2,"y")</f>
      </c>
      <c r="G15" s="7" t="s">
        <f>=DATEDIF(A15,$N$2,"ym")</f>
      </c>
      <c r="H15" s="7" t="s">
        <f>=DATEDIF(A15,$N$2,"md")</f>
      </c>
      <c r="I15" s="7" t="n">
        <v>2382</v>
      </c>
      <c r="J15" s="18" t="n">
        <v>33.312725</v>
      </c>
      <c r="K15" s="6" t="s">
        <f>=Портфель!F15*Портфель!$Q$13</f>
      </c>
      <c r="L15" s="6" t="s">
        <f>=(K15-J15)*E15</f>
      </c>
      <c r="M15" s="6" t="s">
        <f>=MAX(0,L15*0.13)</f>
      </c>
    </row>
    <row collapsed="false" customFormat="false" customHeight="false" hidden="false" ht="12.1" outlineLevel="0" r="16">
      <c r="A16" s="37" t="n">
        <v>43627</v>
      </c>
      <c r="B16" s="17" t="s">
        <v>423</v>
      </c>
      <c r="C16" s="17" t="s">
        <v>59</v>
      </c>
      <c r="D16" s="17" t="s">
        <v>60</v>
      </c>
      <c r="E16" s="18" t="n">
        <v>1</v>
      </c>
      <c r="F16" s="7" t="s">
        <f>=DATEDIF(A16,$N$2,"y")</f>
      </c>
      <c r="G16" s="7" t="s">
        <f>=DATEDIF(A16,$N$2,"ym")</f>
      </c>
      <c r="H16" s="7" t="s">
        <f>=DATEDIF(A16,$N$2,"md")</f>
      </c>
      <c r="I16" s="7" t="n">
        <v>2325</v>
      </c>
      <c r="J16" s="18" t="n">
        <v>4912.14</v>
      </c>
      <c r="K16" s="6" t="s">
        <f>=Портфель!F16*Портфель!$Q$13</f>
      </c>
      <c r="L16" s="6" t="s">
        <f>=(K16-J16)*E16</f>
      </c>
      <c r="M16" s="6" t="s">
        <f>=MAX(0,L16*0.13)</f>
      </c>
    </row>
    <row collapsed="false" customFormat="false" customHeight="false" hidden="false" ht="12.1" outlineLevel="0" r="17">
      <c r="A17" s="37" t="n">
        <v>43888</v>
      </c>
      <c r="B17" s="17" t="s">
        <v>423</v>
      </c>
      <c r="C17" s="17" t="s">
        <v>62</v>
      </c>
      <c r="D17" s="17" t="s">
        <v>63</v>
      </c>
      <c r="E17" s="18" t="n">
        <v>1463</v>
      </c>
      <c r="F17" s="7" t="s">
        <f>=DATEDIF(A17,$N$2,"y")</f>
      </c>
      <c r="G17" s="7" t="s">
        <f>=DATEDIF(A17,$N$2,"ym")</f>
      </c>
      <c r="H17" s="7" t="s">
        <f>=DATEDIF(A17,$N$2,"md")</f>
      </c>
      <c r="I17" s="7" t="n">
        <v>2064</v>
      </c>
      <c r="J17" s="18" t="n">
        <v>0.98253588516746</v>
      </c>
      <c r="K17" s="6" t="s">
        <f>=Портфель!F17*Портфель!$Q$13</f>
      </c>
      <c r="L17" s="6" t="s">
        <f>=(K17-J17)*E17</f>
      </c>
      <c r="M17" s="6" t="s">
        <f>=MAX(0,L17*0.13)</f>
      </c>
    </row>
    <row collapsed="false" customFormat="false" customHeight="false" hidden="false" ht="12.1" outlineLevel="0" r="18">
      <c r="A18" s="37" t="n">
        <v>43888</v>
      </c>
      <c r="B18" s="17" t="s">
        <v>423</v>
      </c>
      <c r="C18" s="17" t="s">
        <v>62</v>
      </c>
      <c r="D18" s="17" t="s">
        <v>63</v>
      </c>
      <c r="E18" s="18" t="n">
        <v>3537</v>
      </c>
      <c r="F18" s="7" t="s">
        <f>=DATEDIF(A18,$N$2,"y")</f>
      </c>
      <c r="G18" s="7" t="s">
        <f>=DATEDIF(A18,$N$2,"ym")</f>
      </c>
      <c r="H18" s="7" t="s">
        <f>=DATEDIF(A18,$N$2,"md")</f>
      </c>
      <c r="I18" s="7" t="n">
        <v>2064</v>
      </c>
      <c r="J18" s="18" t="n">
        <v>0.98343228724908</v>
      </c>
      <c r="K18" s="6" t="s">
        <f>=Портфель!F17*Портфель!$Q$13</f>
      </c>
      <c r="L18" s="6" t="s">
        <f>=(K18-J18)*E18</f>
      </c>
      <c r="M18" s="6" t="s">
        <f>=MAX(0,L18*0.13)</f>
      </c>
    </row>
    <row collapsed="false" customFormat="false" customHeight="false" hidden="false" ht="12.1" outlineLevel="0" r="19">
      <c r="A19" s="37" t="n">
        <v>43888</v>
      </c>
      <c r="B19" s="17" t="s">
        <v>423</v>
      </c>
      <c r="C19" s="17" t="s">
        <v>62</v>
      </c>
      <c r="D19" s="17" t="s">
        <v>63</v>
      </c>
      <c r="E19" s="18" t="n">
        <v>6100</v>
      </c>
      <c r="F19" s="7" t="s">
        <f>=DATEDIF(A19,$N$2,"y")</f>
      </c>
      <c r="G19" s="7" t="s">
        <f>=DATEDIF(A19,$N$2,"ym")</f>
      </c>
      <c r="H19" s="7" t="s">
        <f>=DATEDIF(A19,$N$2,"md")</f>
      </c>
      <c r="I19" s="7" t="n">
        <v>2064</v>
      </c>
      <c r="J19" s="18" t="n">
        <v>0.98273114754098</v>
      </c>
      <c r="K19" s="6" t="s">
        <f>=Портфель!F17*Портфель!$Q$13</f>
      </c>
      <c r="L19" s="6" t="s">
        <f>=(K19-J19)*E19</f>
      </c>
      <c r="M19" s="6" t="s">
        <f>=MAX(0,L19*0.13)</f>
      </c>
    </row>
    <row collapsed="false" customFormat="false" customHeight="false" hidden="false" ht="12.1" outlineLevel="0" r="20">
      <c r="A20" s="37" t="n">
        <v>43627</v>
      </c>
      <c r="B20" s="17" t="s">
        <v>423</v>
      </c>
      <c r="C20" s="17" t="s">
        <v>65</v>
      </c>
      <c r="D20" s="17" t="s">
        <v>66</v>
      </c>
      <c r="E20" s="18" t="n">
        <v>1</v>
      </c>
      <c r="F20" s="7" t="s">
        <f>=DATEDIF(A20,$N$2,"y")</f>
      </c>
      <c r="G20" s="7" t="s">
        <f>=DATEDIF(A20,$N$2,"ym")</f>
      </c>
      <c r="H20" s="7" t="s">
        <f>=DATEDIF(A20,$N$2,"md")</f>
      </c>
      <c r="I20" s="7" t="n">
        <v>2325</v>
      </c>
      <c r="J20" s="18" t="n">
        <v>2485.67</v>
      </c>
      <c r="K20" s="6" t="s">
        <f>=Портфель!F18*Портфель!$Q$13</f>
      </c>
      <c r="L20" s="6" t="s">
        <f>=(K20-J20)*E20</f>
      </c>
      <c r="M20" s="6" t="s">
        <f>=MAX(0,L20*0.13)</f>
      </c>
    </row>
    <row collapsed="false" customFormat="false" customHeight="false" hidden="false" ht="12.1" outlineLevel="0" r="21">
      <c r="A21" s="37" t="n">
        <v>43690</v>
      </c>
      <c r="B21" s="17" t="s">
        <v>423</v>
      </c>
      <c r="C21" s="17" t="s">
        <v>65</v>
      </c>
      <c r="D21" s="17" t="s">
        <v>66</v>
      </c>
      <c r="E21" s="18" t="n">
        <v>2</v>
      </c>
      <c r="F21" s="7" t="s">
        <f>=DATEDIF(A21,$N$2,"y")</f>
      </c>
      <c r="G21" s="7" t="s">
        <f>=DATEDIF(A21,$N$2,"ym")</f>
      </c>
      <c r="H21" s="7" t="s">
        <f>=DATEDIF(A21,$N$2,"md")</f>
      </c>
      <c r="I21" s="7" t="n">
        <v>2262</v>
      </c>
      <c r="J21" s="18" t="n">
        <v>2393.385</v>
      </c>
      <c r="K21" s="6" t="s">
        <f>=Портфель!F18*Портфель!$Q$13</f>
      </c>
      <c r="L21" s="6" t="s">
        <f>=(K21-J21)*E21</f>
      </c>
      <c r="M21" s="6" t="s">
        <f>=MAX(0,L21*0.13)</f>
      </c>
    </row>
    <row collapsed="false" customFormat="false" customHeight="false" hidden="false" ht="12.1" outlineLevel="0" r="22">
      <c r="A22" s="37" t="n">
        <v>43598</v>
      </c>
      <c r="B22" s="17" t="s">
        <v>423</v>
      </c>
      <c r="C22" s="17" t="s">
        <v>67</v>
      </c>
      <c r="D22" s="17" t="s">
        <v>68</v>
      </c>
      <c r="E22" s="18" t="n">
        <v>100</v>
      </c>
      <c r="F22" s="7" t="s">
        <f>=DATEDIF(A22,$N$2,"y")</f>
      </c>
      <c r="G22" s="7" t="s">
        <f>=DATEDIF(A22,$N$2,"ym")</f>
      </c>
      <c r="H22" s="7" t="s">
        <f>=DATEDIF(A22,$N$2,"md")</f>
      </c>
      <c r="I22" s="7" t="n">
        <v>2354</v>
      </c>
      <c r="J22" s="18" t="n">
        <v>24.2248</v>
      </c>
      <c r="K22" s="6" t="s">
        <f>=Портфель!F19*Портфель!$Q$13</f>
      </c>
      <c r="L22" s="6" t="s">
        <f>=(K22-J22)*E22</f>
      </c>
      <c r="M22" s="6" t="s">
        <f>=MAX(0,L22*0.13)</f>
      </c>
    </row>
    <row collapsed="false" customFormat="false" customHeight="false" hidden="false" ht="12.1" outlineLevel="0" r="23">
      <c r="A23" s="37" t="n">
        <v>43749</v>
      </c>
      <c r="B23" s="17" t="s">
        <v>423</v>
      </c>
      <c r="C23" s="17" t="s">
        <v>67</v>
      </c>
      <c r="D23" s="17" t="s">
        <v>68</v>
      </c>
      <c r="E23" s="18" t="n">
        <v>300</v>
      </c>
      <c r="F23" s="7" t="s">
        <f>=DATEDIF(A23,$N$2,"y")</f>
      </c>
      <c r="G23" s="7" t="s">
        <f>=DATEDIF(A23,$N$2,"ym")</f>
      </c>
      <c r="H23" s="7" t="s">
        <f>=DATEDIF(A23,$N$2,"md")</f>
      </c>
      <c r="I23" s="7" t="n">
        <v>2203</v>
      </c>
      <c r="J23" s="18" t="n">
        <v>27.524866666667</v>
      </c>
      <c r="K23" s="6" t="s">
        <f>=Портфель!F19*Портфель!$Q$13</f>
      </c>
      <c r="L23" s="6" t="s">
        <f>=(K23-J23)*E23</f>
      </c>
      <c r="M23" s="6" t="s">
        <f>=MAX(0,L23*0.13)</f>
      </c>
    </row>
    <row collapsed="false" customFormat="false" customHeight="false" hidden="false" ht="12.1" outlineLevel="0" r="24">
      <c r="A24" s="37" t="n">
        <v>43780</v>
      </c>
      <c r="B24" s="17" t="s">
        <v>423</v>
      </c>
      <c r="C24" s="17" t="s">
        <v>69</v>
      </c>
      <c r="D24" s="17" t="s">
        <v>70</v>
      </c>
      <c r="E24" s="18" t="n">
        <v>500</v>
      </c>
      <c r="F24" s="7" t="s">
        <f>=DATEDIF(A24,$N$2,"y")</f>
      </c>
      <c r="G24" s="7" t="s">
        <f>=DATEDIF(A24,$N$2,"ym")</f>
      </c>
      <c r="H24" s="7" t="s">
        <f>=DATEDIF(A24,$N$2,"md")</f>
      </c>
      <c r="I24" s="7" t="n">
        <v>2172</v>
      </c>
      <c r="J24" s="18" t="n">
        <v>11.58774</v>
      </c>
      <c r="K24" s="6" t="s">
        <f>=Портфель!F20*Портфель!$Q$13</f>
      </c>
      <c r="L24" s="6" t="s">
        <f>=(K24-J24)*E24</f>
      </c>
      <c r="M24" s="6" t="s">
        <f>=MAX(0,L24*0.13)</f>
      </c>
    </row>
    <row collapsed="false" customFormat="false" customHeight="false" hidden="false" ht="12.1" outlineLevel="0" r="25">
      <c r="A25" s="37" t="n">
        <v>43690</v>
      </c>
      <c r="B25" s="17" t="s">
        <v>423</v>
      </c>
      <c r="C25" s="17" t="s">
        <v>71</v>
      </c>
      <c r="D25" s="17" t="s">
        <v>72</v>
      </c>
      <c r="E25" s="18" t="n">
        <v>100</v>
      </c>
      <c r="F25" s="7" t="s">
        <f>=DATEDIF(A25,$N$2,"y")</f>
      </c>
      <c r="G25" s="7" t="s">
        <f>=DATEDIF(A25,$N$2,"ym")</f>
      </c>
      <c r="H25" s="7" t="s">
        <f>=DATEDIF(A25,$N$2,"md")</f>
      </c>
      <c r="I25" s="7" t="n">
        <v>2262</v>
      </c>
      <c r="J25" s="18" t="n">
        <v>12.2378</v>
      </c>
      <c r="K25" s="6" t="s">
        <f>=Портфель!F21*Портфель!$Q$13</f>
      </c>
      <c r="L25" s="6" t="s">
        <f>=(K25-J25)*E25</f>
      </c>
      <c r="M25" s="6" t="s">
        <f>=MAX(0,L25*0.13)</f>
      </c>
    </row>
    <row collapsed="false" customFormat="false" customHeight="false" hidden="false" ht="12.1" outlineLevel="0" r="26">
      <c r="A26" s="37" t="n">
        <v>43718</v>
      </c>
      <c r="B26" s="17" t="s">
        <v>423</v>
      </c>
      <c r="C26" s="17" t="s">
        <v>71</v>
      </c>
      <c r="D26" s="17" t="s">
        <v>72</v>
      </c>
      <c r="E26" s="18" t="n">
        <v>100</v>
      </c>
      <c r="F26" s="7" t="s">
        <f>=DATEDIF(A26,$N$2,"y")</f>
      </c>
      <c r="G26" s="7" t="s">
        <f>=DATEDIF(A26,$N$2,"ym")</f>
      </c>
      <c r="H26" s="7" t="s">
        <f>=DATEDIF(A26,$N$2,"md")</f>
      </c>
      <c r="I26" s="7" t="n">
        <v>2234</v>
      </c>
      <c r="J26" s="18" t="n">
        <v>12.7042</v>
      </c>
      <c r="K26" s="6" t="s">
        <f>=Портфель!F21*Портфель!$Q$13</f>
      </c>
      <c r="L26" s="6" t="s">
        <f>=(K26-J26)*E26</f>
      </c>
      <c r="M26" s="6" t="s">
        <f>=MAX(0,L26*0.13)</f>
      </c>
    </row>
    <row collapsed="false" customFormat="false" customHeight="false" hidden="false" ht="12.1" outlineLevel="0" r="27">
      <c r="A27" s="37" t="n">
        <v>43749</v>
      </c>
      <c r="B27" s="17" t="s">
        <v>423</v>
      </c>
      <c r="C27" s="17" t="s">
        <v>71</v>
      </c>
      <c r="D27" s="17" t="s">
        <v>72</v>
      </c>
      <c r="E27" s="18" t="n">
        <v>100</v>
      </c>
      <c r="F27" s="7" t="s">
        <f>=DATEDIF(A27,$N$2,"y")</f>
      </c>
      <c r="G27" s="7" t="s">
        <f>=DATEDIF(A27,$N$2,"ym")</f>
      </c>
      <c r="H27" s="7" t="s">
        <f>=DATEDIF(A27,$N$2,"md")</f>
      </c>
      <c r="I27" s="7" t="n">
        <v>2203</v>
      </c>
      <c r="J27" s="18" t="n">
        <v>12.6089</v>
      </c>
      <c r="K27" s="6" t="s">
        <f>=Портфель!F21*Портфель!$Q$13</f>
      </c>
      <c r="L27" s="6" t="s">
        <f>=(K27-J27)*E27</f>
      </c>
      <c r="M27" s="6" t="s">
        <f>=MAX(0,L27*0.13)</f>
      </c>
    </row>
    <row collapsed="false" customFormat="false" customHeight="false" hidden="false" ht="12.1" outlineLevel="0" r="28">
      <c r="A28" s="37" t="n">
        <v>0</v>
      </c>
      <c r="B28" s="17" t="s">
        <v>450</v>
      </c>
      <c r="C28" s="17" t="s">
        <v>450</v>
      </c>
      <c r="D28" s="17" t="s">
        <v>450</v>
      </c>
      <c r="E28" s="18" t="n">
        <v> </v>
      </c>
      <c r="F28" s="7" t="n">
        <v> </v>
      </c>
      <c r="G28" s="18" t="n">
        <v> </v>
      </c>
      <c r="H28" s="17" t="s">
        <v>450</v>
      </c>
      <c r="I28" s="7" t="n">
        <v> </v>
      </c>
      <c r="J28" s="18" t="n">
        <v> </v>
      </c>
      <c r="K28" s="18" t="n">
        <v> </v>
      </c>
      <c r="L28" s="18" t="n">
        <v> </v>
      </c>
      <c r="M28" s="18" t="n">
        <v> </v>
      </c>
    </row>
    <row collapsed="false" customFormat="false" customHeight="false" hidden="false" ht="12.1" outlineLevel="0" r="29">
      <c r="A29" s="37"/>
      <c r="B29" s="17"/>
      <c r="C29" s="17"/>
      <c r="D29" s="17" t="s">
        <v>451</v>
      </c>
      <c r="E29" s="18" t="n">
        <v> </v>
      </c>
      <c r="F29" s="7" t="n">
        <v> </v>
      </c>
      <c r="G29" s="18" t="n">
        <v> </v>
      </c>
      <c r="H29" s="17" t="s">
        <v>450</v>
      </c>
      <c r="I29" s="7" t="n">
        <v> </v>
      </c>
      <c r="J29" s="18" t="n">
        <v> </v>
      </c>
      <c r="K29" s="18" t="n">
        <v> </v>
      </c>
      <c r="L29" s="18" t="n">
        <v> </v>
      </c>
      <c r="M29" s="18" t="n">
        <v> </v>
      </c>
    </row>
  </sheetData>
  <autoFilter ref="A1:N29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2025-10-21T22:13:38.00Z</dcterms:created>
  <dc:creator>izi-invest.ru</dc:creator>
  <cp:revision>0</cp:revision>
</cp:coreProperties>
</file>