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ность закр." sheetId="4" state="visible" r:id="rId5"/>
    <sheet name="Доход" sheetId="5" state="visible" r:id="rId6"/>
    <sheet name="Сделки" sheetId="6" state="visible" r:id="rId7"/>
    <sheet name="Дивиденды" sheetId="7" state="visible" r:id="rId8"/>
    <sheet name="Купоны" sheetId="8" state="visible" r:id="rId9"/>
    <sheet name="Возраст" sheetId="9" state="visible" r:id="rId10"/>
    <sheet name="FIFO" sheetId="10" state="visible" r:id="rId11"/>
  </sheets>
  <calcPr iterateCount="100" refMode="A1" iterate="false" iterateDelta="0.001"/>
</workbook>
</file>

<file path=xl/sharedStrings.xml><?xml version="1.0" encoding="utf-8"?>
<sst xmlns="http://schemas.openxmlformats.org/spreadsheetml/2006/main" count="4069" uniqueCount="584">
  <si>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</si>
  <si>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</si>
  <si>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</si>
  <si>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</si>
  <si>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</si>
  <si>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</si>
  <si>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</si>
  <si>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</si>
  <si>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</si>
  <si>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</si>
  <si>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</si>
  <si>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</si>
  <si>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</si>
  <si>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Имя</t>
  </si>
  <si>
    <t>Курс к рублю</t>
  </si>
  <si>
    <t>Курс к RUR</t>
  </si>
  <si>
    <t>SBERP</t>
  </si>
  <si>
    <t>share</t>
  </si>
  <si>
    <t>Сбербанк-п</t>
  </si>
  <si>
    <t>RUR</t>
  </si>
  <si>
    <t>AMD</t>
  </si>
  <si>
    <t>SBER</t>
  </si>
  <si>
    <t>Сбербанк</t>
  </si>
  <si>
    <t>BYN</t>
  </si>
  <si>
    <t>MTSS</t>
  </si>
  <si>
    <t>МТС-ао</t>
  </si>
  <si>
    <t>CAD</t>
  </si>
  <si>
    <t>UPRO</t>
  </si>
  <si>
    <t>Юнипро ао</t>
  </si>
  <si>
    <t>CHF</t>
  </si>
  <si>
    <t>SNGSP</t>
  </si>
  <si>
    <t>Сургнфгз-п</t>
  </si>
  <si>
    <t>CNY</t>
  </si>
  <si>
    <t>GAZP</t>
  </si>
  <si>
    <t>ГАЗПРОМ ао</t>
  </si>
  <si>
    <t>EUR</t>
  </si>
  <si>
    <t>TATNP</t>
  </si>
  <si>
    <t>Татнфт 3ап</t>
  </si>
  <si>
    <t>GBP</t>
  </si>
  <si>
    <t>CHMF</t>
  </si>
  <si>
    <t>СевСт-ао</t>
  </si>
  <si>
    <t>GLD</t>
  </si>
  <si>
    <t>LKOH</t>
  </si>
  <si>
    <t>ЛУКОЙЛ</t>
  </si>
  <si>
    <t>HKD</t>
  </si>
  <si>
    <t>LSRG</t>
  </si>
  <si>
    <t>ЛСР ао</t>
  </si>
  <si>
    <t>JPY</t>
  </si>
  <si>
    <t>MAGN</t>
  </si>
  <si>
    <t>ММК</t>
  </si>
  <si>
    <t>KZT</t>
  </si>
  <si>
    <t>BSPB</t>
  </si>
  <si>
    <t>БСП ао</t>
  </si>
  <si>
    <t>OGKB</t>
  </si>
  <si>
    <t>ОГК-2 ао</t>
  </si>
  <si>
    <t>SLV</t>
  </si>
  <si>
    <t>INTC-RM</t>
  </si>
  <si>
    <t>Intel</t>
  </si>
  <si>
    <t>TRY</t>
  </si>
  <si>
    <t>IRAO</t>
  </si>
  <si>
    <t>ИнтерРАОао</t>
  </si>
  <si>
    <t>UAH</t>
  </si>
  <si>
    <t>RTKMP</t>
  </si>
  <si>
    <t>Ростел -ап</t>
  </si>
  <si>
    <t>USD</t>
  </si>
  <si>
    <t>ROSN</t>
  </si>
  <si>
    <t>Роснефть</t>
  </si>
  <si>
    <t>NVTK</t>
  </si>
  <si>
    <t>Новатэк ао</t>
  </si>
  <si>
    <t>BANEP</t>
  </si>
  <si>
    <t>Башнефт ап</t>
  </si>
  <si>
    <t>AFLT</t>
  </si>
  <si>
    <t>Аэрофлот</t>
  </si>
  <si>
    <t>ELFV</t>
  </si>
  <si>
    <t>ЭЛ5Энер ао</t>
  </si>
  <si>
    <t>ALRS</t>
  </si>
  <si>
    <t>АЛРОСА ао</t>
  </si>
  <si>
    <t>POLY</t>
  </si>
  <si>
    <t>Solidcore</t>
  </si>
  <si>
    <t>NLMK</t>
  </si>
  <si>
    <t>НЛМК ао</t>
  </si>
  <si>
    <t>MVID</t>
  </si>
  <si>
    <t>М.видео</t>
  </si>
  <si>
    <t>RAGR</t>
  </si>
  <si>
    <t>Русагро</t>
  </si>
  <si>
    <t>HYDR</t>
  </si>
  <si>
    <t>РусГидро</t>
  </si>
  <si>
    <t>VTBR</t>
  </si>
  <si>
    <t>ВТБ ао</t>
  </si>
  <si>
    <t>Сумма по акциям:</t>
  </si>
  <si>
    <t>TMOS</t>
  </si>
  <si>
    <t>etf</t>
  </si>
  <si>
    <t>TMOS ETF</t>
  </si>
  <si>
    <t>FXIM</t>
  </si>
  <si>
    <t>FXIM ETF</t>
  </si>
  <si>
    <t>GOLD</t>
  </si>
  <si>
    <t>GOLD ETF</t>
  </si>
  <si>
    <t>FXES</t>
  </si>
  <si>
    <t>FXES ETF</t>
  </si>
  <si>
    <t>SBMX</t>
  </si>
  <si>
    <t>SBMX ETF</t>
  </si>
  <si>
    <t>FXWO</t>
  </si>
  <si>
    <t>FXWO ETF</t>
  </si>
  <si>
    <t>AKCH</t>
  </si>
  <si>
    <t>ETF AKCH</t>
  </si>
  <si>
    <t>TGRN</t>
  </si>
  <si>
    <t>TGRN ETF</t>
  </si>
  <si>
    <t>SBBE</t>
  </si>
  <si>
    <t>SBBE ETF</t>
  </si>
  <si>
    <t>SBPS</t>
  </si>
  <si>
    <t>SBPS ETF</t>
  </si>
  <si>
    <t>Сумма по фондам:</t>
  </si>
  <si>
    <t>RU000A0JXFS8</t>
  </si>
  <si>
    <t>bond</t>
  </si>
  <si>
    <t>ГазпромКБ5</t>
  </si>
  <si>
    <t>2027-02-03</t>
  </si>
  <si>
    <t>RU000A100N12</t>
  </si>
  <si>
    <t>Систем1P11</t>
  </si>
  <si>
    <t>2029-07-16</t>
  </si>
  <si>
    <t>SU26219RMFS4</t>
  </si>
  <si>
    <t>ОФЗ 26219</t>
  </si>
  <si>
    <t>2026-09-16</t>
  </si>
  <si>
    <t>Сумма по облигациям:</t>
  </si>
  <si>
    <t>Рубль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</si>
  <si>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</si>
  <si>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</si>
  <si>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</si>
  <si>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</si>
  <si>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</si>
  <si>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</si>
  <si>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</si>
  <si>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</si>
  <si>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</si>
  <si>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Начальная позиция</t>
  </si>
  <si>
    <t>Зачисление денежных средств</t>
  </si>
  <si>
    <t>Зачисление дивидендов  по бумаге ДетскийМир 10 шт. (данные из сделок)</t>
  </si>
  <si>
    <t>Купон по RU000A102NK2 - ОРГрупп1Р4 2шт. по 9.04 RUR (данные из БД)</t>
  </si>
  <si>
    <t>Зачисление купона №1 по бумаге ОбувьРо1Р4 (данные из сделок)</t>
  </si>
  <si>
    <t>Зачисление купона №2 по бумаге ОбувьРо1Р4 (данные из сделок)</t>
  </si>
  <si>
    <t>Зачисление купона №3 по бумаге ОбувьРо1Р4 (данные из сделок)</t>
  </si>
  <si>
    <t>Купон по RU000A100238 - МТС 1P-07 1шт. по 21.69 RUR (данные из БД)</t>
  </si>
  <si>
    <t>Зачисление купона №9 по бумаге МТС 1P-07 (данные из сделок)</t>
  </si>
  <si>
    <t>Дивиденд по POLY - Solidcore 1шт. по 66.3 RUR - налог 9 RUR (данные из БД)</t>
  </si>
  <si>
    <t>Дивиденд по LSRG - ЛСР ао 1шт. по 39 RUR - налог 5 RUR (данные из БД)</t>
  </si>
  <si>
    <t>Дивиденд по SBERP - Сбербанк-п 10шт. по 18.7 RUR - налог 24 RUR (данные из БД)</t>
  </si>
  <si>
    <t>Зачисление дивидендов  по бумаге ЛСР ао 1 шт. (данные из сделок)</t>
  </si>
  <si>
    <t>Зачисление купона №4 по бумаге ОбувьРо1Р4 (данные из сделок)</t>
  </si>
  <si>
    <t>Зачисление дивидендов  по бумаге Сбербанк-п 10 шт. (данные из сделок)</t>
  </si>
  <si>
    <t>Дивиденд по CHMF - СевСт-ао 1шт. по 46.77 RUR - налог 6 RUR (данные из БД)</t>
  </si>
  <si>
    <t>Дивиденд по CHMF - СевСт-ао 1шт. по 36.27 RUR - налог 5 RUR (данные из БД)</t>
  </si>
  <si>
    <t>Зачисление дивидендов  по бумаге Polymetal 1 шт. (данные из сделок)</t>
  </si>
  <si>
    <t>Зачисление дивидендов  по бумаге СевСт-ао 1 шт. (данные из сделок)</t>
  </si>
  <si>
    <t>Зачисление купона №5 по бумаге ОбувьРо1Р4 (данные из сделок)</t>
  </si>
  <si>
    <t>Дивиденд по UPRO - Юнипро ао 2000шт. по 0.13 RUR - налог 33 RUR (данные из БД)</t>
  </si>
  <si>
    <t>Дивиденд по OGKB - ОГК-2 ао 1000шт. по 0.06 RUR - налог 8 RUR (данные из БД)</t>
  </si>
  <si>
    <t>Зачисление дивидендов  по бумаге Юнипро ао 2000 шт. (данные из сделок)</t>
  </si>
  <si>
    <t>Дивиденд по MTSS - МТС-ао 10шт. по 26.51 RUR - налог 34 RUR (данные из БД)</t>
  </si>
  <si>
    <t>Дивиденд по TATNP - Татнфт 3ап 2шт. по 12.3 RUR - налог 3 RUR (данные из БД)</t>
  </si>
  <si>
    <t>Дивиденд по TATN - Татнфт 3ао 1шт. по 12.3 RUR - налог 2 RUR (данные из БД)</t>
  </si>
  <si>
    <t>Зачисление купона №6 по бумаге ОбувьРо1Р4 (данные из сделок)</t>
  </si>
  <si>
    <t>Зачисление дивидендов  по бумаге ОГК-2 ао 1000 шт. (данные из сделок)</t>
  </si>
  <si>
    <t>Зачисление дивидендов  по бумаге МТС-ао 10 шт. (данные из сделок)</t>
  </si>
  <si>
    <t>Купон по RU000A100N12 - Систем1P11 1шт. по 46.87 RUR (данные из БД)</t>
  </si>
  <si>
    <t>Купон по RU000A100238 - МТС 1P-07 2шт. по 21.69 RUR (данные из БД)</t>
  </si>
  <si>
    <t>Зачисление купона №4 по бумаге Систем1P11 (данные из сделок)</t>
  </si>
  <si>
    <t>Зачисление дивидендов  по бумаге Татнфт 3ао 1 шт. (данные из сделок)</t>
  </si>
  <si>
    <t>Зачисление дивидендов  по бумаге Татнфт 3ап 2 шт. (данные из сделок)</t>
  </si>
  <si>
    <t>Зачисление купона №10 по бумаге МТС 1P-07 (данные из сделок)</t>
  </si>
  <si>
    <t>Купон по RU000A0JXFS8 - ГазпромКБ5 1шт. по 44.38 RUR (данные из БД)</t>
  </si>
  <si>
    <t>Зачисление купона №9 по бумаге ГазпромКБ5 (данные из сделок)</t>
  </si>
  <si>
    <t>Зачисление купона №7 по бумаге ОбувьРо1Р4 (данные из сделок)</t>
  </si>
  <si>
    <t>Купон по SU26223RMFS6 - ОФЗ 26223 1шт. по 32.41 RUR (данные из БД)</t>
  </si>
  <si>
    <t>Зачисление купона №7 по бумаге 26223 (данные из сделок)</t>
  </si>
  <si>
    <t>Дивиденд по CHMF - СевСт-ао 2шт. по 84.45 RUR - налог 22 RUR (данные из БД)</t>
  </si>
  <si>
    <t>Дивиденд по POLY - Solidcore 1шт. по 33.2 RUR - налог 4 RUR (данные из БД)</t>
  </si>
  <si>
    <t>Дивиденд по AGRO - AGRO-гдр 1шт. по 65.5 RUR - налог 9 RUR (данные из БД)</t>
  </si>
  <si>
    <t>Зачисление дивидендов  по бумаге СевСт-ао 2 шт. (данные из сделок)</t>
  </si>
  <si>
    <t>Зачисление купона №8 по бумаге ОбувьРо1Р4 (данные из сделок)</t>
  </si>
  <si>
    <t>Зачисление дивидендов  по бумаге AGRO-гдр 1 шт. (данные из сделок)</t>
  </si>
  <si>
    <t>Дивиденд по MAGN - ММК 10шт. по 3.53 RUR - налог 5 RUR (данные из БД)</t>
  </si>
  <si>
    <t>Зачисление дивидендов  по бумаге ММК 10 шт. (данные из сделок)</t>
  </si>
  <si>
    <t>Дивиденд по TATNP - Татнфт 3ап 4шт. по 16.52 RUR - налог 9 RUR (данные из БД)</t>
  </si>
  <si>
    <t>Дивиденд по MTSS - МТС-ао 10шт. по 10.55 RUR - налог 14 RUR (данные из БД)</t>
  </si>
  <si>
    <t>Зачисление купона №9 по бумаге ОбувьРо1Р4 (данные из сделок)</t>
  </si>
  <si>
    <t>Зачисление купона №11 по бумаге МТС 1P-07 (данные из сделок)</t>
  </si>
  <si>
    <t>Зачисление дивидендов  по бумаге Татнфт 3ап 4 шт. (данные из сделок)</t>
  </si>
  <si>
    <t>Дивиденд по INTC-RM - Intel 1шт. по 0.35 USD - налог 0.03 USD, по курсу 71.4876 USD/RUR (данные из БД)</t>
  </si>
  <si>
    <t>Дивиденд по KO-RM - Coca-Cola 1шт. по 0.42 USD - налог 0.04 USD, по курсу 75.5873 USD/RUR (данные из БД)</t>
  </si>
  <si>
    <t>Зачисление дивидендов  по бумаге INTEL 1 шт. (данные из сделок)</t>
  </si>
  <si>
    <t>Купон по RU000A0JUCR3 - РоснефтьБ6 1шт. по 33.16 RUR (данные из БД)</t>
  </si>
  <si>
    <t>Зачисление купона №16 по бумаге РоснефтьБ6 (данные из сделок)</t>
  </si>
  <si>
    <t>Дивиденд по CHMF - СевСт-ао 2шт. по 85.93 RUR - налог 22 RUR (данные из БД)</t>
  </si>
  <si>
    <t>Дивиденд по UPRO - Юнипро ао 2000шт. по 0.19 RUR - налог 49 RUR (данные из БД)</t>
  </si>
  <si>
    <t>Зачисление дивидендов  по бумаге KO US 1 шт. (данные из сделок)</t>
  </si>
  <si>
    <t>Дивиденд по TATNP - Татнфт 3ап 4шт. по 9.98 RUR - налог 5 RUR (данные из БД)</t>
  </si>
  <si>
    <t>Дивиденд по MAGN - ММК 50шт. по 2.66 RUR - налог 17 RUR (данные из БД)</t>
  </si>
  <si>
    <t>Зачисление купона №5 по бумаге Систем1P11 (данные из сделок)</t>
  </si>
  <si>
    <t>Купон по RU000A100238 - МТС 1P-07 3шт. по 21.69 RUR (данные из БД)</t>
  </si>
  <si>
    <t>Зачисление купона №12 по бумаге МТС 1P-07 (данные из сделок)</t>
  </si>
  <si>
    <t>Зачисление дивидендов  по бумаге ММК 50 шт. (данные из сделок)</t>
  </si>
  <si>
    <t>Дивиденд по INTC-RM - Intel 1шт. по 0.37 USD - налог 0.04 USD, по курсу 76.0509 USD/RUR (данные из БД)</t>
  </si>
  <si>
    <t>Купон по RU000A0JXFS8 - ГазпромКБ5 2шт. по 44.38 RUR (данные из БД)</t>
  </si>
  <si>
    <t>Зачисление купона №10 по бумаге ГазпромКБ5 (данные из сделок)</t>
  </si>
  <si>
    <t>Купон по SU26223RMFS6 - ОФЗ 26223 3шт. по 32.41 RUR (данные из БД)</t>
  </si>
  <si>
    <t>Зачисление купона №8 по бумаге 26223 (данные из сделок)</t>
  </si>
  <si>
    <t>Купон по SU26219RMFS4 - ОФЗ 26219 1шт. по 38.64 RUR (данные из БД)</t>
  </si>
  <si>
    <t>Зачисление купона №12 по бумаге 26219 (данные из сделок)</t>
  </si>
  <si>
    <t>Зачисление купона №13 по бумаге МТС 1P-07 (данные из сделок)</t>
  </si>
  <si>
    <t>Дивиденд по NVTK - Новатэк ао 1шт. по 43.77 RUR - налог 6 RUR (данные из БД)</t>
  </si>
  <si>
    <t>Дивиденд по INTC-RM - Intel 1шт. по 0.37 USD - налог 0.04 USD, по курсу 67.3843 USD/RUR (данные из БД)</t>
  </si>
  <si>
    <t>Зачисление дивидендов  по бумаге Новатэк ао 1 шт. (данные из сделок)</t>
  </si>
  <si>
    <t>Ввод ДС</t>
  </si>
  <si>
    <t>Дивиденд по IRAO - ИнтерРАОао 800шт. по 0.24 RUR - налог 25 RUR (данные из БД)</t>
  </si>
  <si>
    <t>Купон по RU000A0JUCR3 - РоснефтьБ6 1шт. по 42.38 RUR (данные из БД)</t>
  </si>
  <si>
    <t>Зачисление купона №17 по бумаге РоснефтьБ6 (данные из сделок)</t>
  </si>
  <si>
    <t>Зачисление дивидендов  по бумаге ИнтерРАОао 400 шт. (данные из сделок)</t>
  </si>
  <si>
    <t>Дивиденд по TATNP - Татнфт 3ап 10шт. по 16.14 RUR - налог 21 RUR (данные из БД)</t>
  </si>
  <si>
    <t>Дивиденд по HYDR - РусГидро 2000шт. по 0.05 RUR - налог 14 RUR (данные из БД)</t>
  </si>
  <si>
    <t>Дивиденд по ROSN - Роснефть 5шт. по 23.63 RUR - налог 15 RUR (данные из БД)</t>
  </si>
  <si>
    <t>Дивиденд по OGKB - ОГК-2 ао 8000шт. по 0.1 RUR - налог 100 RUR (данные из БД)</t>
  </si>
  <si>
    <t>Дивиденд по BANEP - Башнефт ап 1шт. по 117.29 RUR - налог 15 RUR (данные из БД)</t>
  </si>
  <si>
    <t>Дивиденд по MTSS - МТС-ао 20шт. по 33.85 RUR - налог 88 RUR (данные из БД)</t>
  </si>
  <si>
    <t>Дивиденд по SNGSP - Сургнфгз-п 100шт. по 4.73 RUR - налог 61 RUR (данные из БД)</t>
  </si>
  <si>
    <t>Дивиденд по RTKMP - Ростел -ап 40шт. по 4.56 RUR - налог 24 RUR (данные из БД)</t>
  </si>
  <si>
    <t>Зачисление дивидендов  по бумаге РусГидро 2000 шт. (данные из сделок)</t>
  </si>
  <si>
    <t>Купон по RU000A100N12 - Систем1P11 2шт. по 46.87 RUR (данные из БД)</t>
  </si>
  <si>
    <t>Зачисление дивидендов  по бумаге ОГК-2 ао 8000 шт. (данные из сделок)</t>
  </si>
  <si>
    <t>Зачисление купона №6 по бумаге Систем1P11 (данные из сделок)</t>
  </si>
  <si>
    <t>Зачисление дивидендов  по бумаге Татнфт 3ап 8 шт. (данные из сделок)</t>
  </si>
  <si>
    <t>Зачисление дивидендов  по бумаге МТС-ао 20 шт. (данные из сделок)</t>
  </si>
  <si>
    <t>Зачисление купона №14 по бумаге МТС 1P-07 (данные из сделок)</t>
  </si>
  <si>
    <t>Зачисление дивидендов  по бумаге Башнефт ап 1 шт. (данные из сделок)</t>
  </si>
  <si>
    <t>Зачисление дивидендов  по бумаге Роснефть 5 шт. (данные из сделок)</t>
  </si>
  <si>
    <t>Дивиденд по INTC-RM - Intel 1шт. по 0.37 USD - налог 0.04 USD, по курсу 60.258 USD/RUR (данные из БД)</t>
  </si>
  <si>
    <t>Зачисление дивидендов  по бумаге Сургнфгз-п 100 шт. (данные из сделок)</t>
  </si>
  <si>
    <t>Зачисление дивидендов  по бумаге Ростел -ап 20 шт. (данные из сделок)</t>
  </si>
  <si>
    <t>Зачисление купона №11 по бумаге ГазпромКБ5 (данные из сделок)</t>
  </si>
  <si>
    <t>Дивиденд по BSPB - БСП ао 10шт. по 11.81 RUR - налог 15 RUR (данные из БД)</t>
  </si>
  <si>
    <t>Зачисление купона №9 по бумаге 26223 (данные из сделок)</t>
  </si>
  <si>
    <t>Зачисление дивидендов  по бумаге БСП ао 10 шт. (данные из сделок)</t>
  </si>
  <si>
    <t>Зачисление купона №13 по бумаге 26219 (данные из сделок)</t>
  </si>
  <si>
    <t>Дивиденд по NVTK - Новатэк ао 2шт. по 45 RUR - налог 12 RUR (данные из БД)</t>
  </si>
  <si>
    <t>Дивиденд по TATNP - Татнфт 3ап 11шт. по 32.71 RUR - налог 47 RUR (данные из БД)</t>
  </si>
  <si>
    <t>Дивиденд по GAZP - ГАЗПРОМ ао 40шт. по 51.03 RUR - налог 265 RUR (данные из БД)</t>
  </si>
  <si>
    <t>Зачисление купона №15 по бумаге МТС 1P-07 (данные из сделок)</t>
  </si>
  <si>
    <t>Зачисление дивидендов  по бумаге ГАЗПРОМ ао 40 шт. (данные из сделок)</t>
  </si>
  <si>
    <t>Зачисление дивидендов  по бумаге Татнфт 3ап 9 шт. (данные из сделок)</t>
  </si>
  <si>
    <t>Дивиденд по INTC-RM - Intel 1шт. по 0.37 USD - налог 0.04 USD, по курсу 62.0955 USD/RUR (данные из БД)</t>
  </si>
  <si>
    <t>Купон по RU000A0JUCR3 - РоснефтьБ6 1шт. по 59.84 RUR (данные из БД)</t>
  </si>
  <si>
    <t>Зачисление купона №18 по бумаге РоснефтьБ6 (данные из сделок)</t>
  </si>
  <si>
    <t>Дивиденд по LKOH - ЛУКОЙЛ 1шт. по 256 RUR - налог 33 RUR (данные из БД)</t>
  </si>
  <si>
    <t>Дивиденд по LKOH - ЛУКОЙЛ 1шт. по 537 RUR - налог 70 RUR (данные из БД)</t>
  </si>
  <si>
    <t>Зачисление дивидендов  по бумаге ЛУКОЙЛ 1 шт. (данные из сделок)</t>
  </si>
  <si>
    <t>Дивиденд по TATNP - Татнфт 3ап 12шт. по 6.86 RUR - налог 11 RUR (данные из БД)</t>
  </si>
  <si>
    <t>Дивиденд по ROSN - Роснефть 6шт. по 20.39 RUR - налог 16 RUR (данные из БД)</t>
  </si>
  <si>
    <t>Зачисление купона №7 по бумаге Систем1P11 (данные из сделок)</t>
  </si>
  <si>
    <t>Зачисление купона №16 по бумаге МТС 1P-07 (данные из сделок)</t>
  </si>
  <si>
    <t>Зачисление дивидендов  по бумаге Татнфт 3ап 10 шт. (данные из сделок)</t>
  </si>
  <si>
    <t>Зачисление дивидендов  по бумаге Роснефть 6 шт. (данные из сделок)</t>
  </si>
  <si>
    <t>Дивиденд по INTC-RM - Intel 1шт. по 0.37 USD - налог 0.04 USD, по курсу 70.3847 USD/RUR (данные из БД)</t>
  </si>
  <si>
    <t>Зачисление купона №12 по бумаге ГазпромКБ5 (данные из сделок)</t>
  </si>
  <si>
    <t>Зачисление купона №10 по бумаге 26223 (данные из сделок)</t>
  </si>
  <si>
    <t>Зачисление купона №14 по бумаге 26219 (данные из сделок)</t>
  </si>
  <si>
    <t>Зачисление купона №17 по бумаге МТС 1P-07 (данные из сделок)</t>
  </si>
  <si>
    <t>Дивиденд по NVTK - Новатэк ао 2шт. по 60.58 RUR - налог 16 RUR (данные из БД)</t>
  </si>
  <si>
    <t>Дивиденд по INTC-RM - Intel 1шт. по 0.13 USD - налог 0.01 USD, по курсу 79.3071 USD/RUR (данные из БД)</t>
  </si>
  <si>
    <t>Дивиденд по BSPB - БСП ао 10шт. по 21.16 RUR - налог 28 RUR (данные из БД)</t>
  </si>
  <si>
    <t>Дивиденд по SBER - Сбербанк 40шт. по 25 RUR - налог 130 RUR (данные из БД)</t>
  </si>
  <si>
    <t>Дивиденд по SBERP - Сбербанк-п 50шт. по 25 RUR - налог 163 RUR (данные из БД)</t>
  </si>
  <si>
    <t>Зачисление дивидендов  по бумаге Сбербанк-п 50 шт. (данные из сделок)</t>
  </si>
  <si>
    <t>Зачисление дивидендов  по бумаге Сбербанк 10 шт. (данные из сделок)</t>
  </si>
  <si>
    <t>Зачисление дивидендов  по бумаге Сбербанк 30 шт. (данные из сделок)</t>
  </si>
  <si>
    <t>Дивиденд по IRAO - ИнтерРАОао 1100шт. по 0.28 RUR - налог 41 RUR (данные из БД)</t>
  </si>
  <si>
    <t>Дивиденд по LKOH - ЛУКОЙЛ 1шт. по 438 RUR - налог 57 RUR (данные из БД)</t>
  </si>
  <si>
    <t>Купон по RU000A0JUCR3 - РоснефтьБ6 1шт. по 41.88 RUR (данные из БД)</t>
  </si>
  <si>
    <t>Зачисление купона №19 по бумаге РоснефтьБ6 (данные из сделок)</t>
  </si>
  <si>
    <t>Зачисление дивидендов  по бумаге ИнтерРАОао 700 шт. (данные из сделок)</t>
  </si>
  <si>
    <t>Дивиденд по MTSS - МТС-ао 50шт. по 34.29 RUR - налог 223 RUR (данные из БД)</t>
  </si>
  <si>
    <t>Дивиденд по BANEP - Башнефт ап 2шт. по 199.89 RUR - налог 52 RUR (данные из БД)</t>
  </si>
  <si>
    <t>Дивиденд по LSRG - ЛСР ао 8шт. по 78 RUR - налог 81 RUR (данные из БД)</t>
  </si>
  <si>
    <t>Дивиденд по OGKB - ОГК-2 ао 8000шт. по 0.06 RUR - налог 60 RUR (данные из БД)</t>
  </si>
  <si>
    <t>Дивиденд по HYDR - РусГидро 2000шт. по 0.05 RUR - налог 13 RUR (данные из БД)</t>
  </si>
  <si>
    <t>Дивиденд по ROSN - Роснефть 6шт. по 17.97 RUR - налог 14 RUR (данные из БД)</t>
  </si>
  <si>
    <t>Дивиденд по TATNP - Татнфт 3ап 13шт. по 27.71 RUR - налог 47 RUR (данные из БД)</t>
  </si>
  <si>
    <t>Дивиденд по SNGSP - Сургнфгз-п 200шт. по 0.8 RUR - налог 21 RUR (данные из БД)</t>
  </si>
  <si>
    <t>Дивиденд по INTC-RM - Intel 1шт. по 0.13 USD - налог 0.01 USD, по курсу 93.7792 USD/RUR (данные из БД)</t>
  </si>
  <si>
    <t>Дивиденд по BSPB - БСП ао 10шт. по 19.08 RUR - налог 25 RUR (данные из БД)</t>
  </si>
  <si>
    <t>Дивиденд по NVTK - Новатэк ао 2шт. по 34.5 RUR - налог 9 RUR (данные из БД)</t>
  </si>
  <si>
    <t>Дивиденд по TATNP - Татнфт 3ап 13шт. по 27.54 RUR - налог 47 RUR (данные из БД)</t>
  </si>
  <si>
    <t>Дивиденд по ALRS - АЛРОСА ао 30шт. по 3.77 RUR - налог 15 RUR (данные из БД)</t>
  </si>
  <si>
    <t>Дивиденд по INTC-RM - Intel 1шт. по 0.13 USD - налог 0.01 USD, по курсу 93.0351 USD/RUR (данные из БД)</t>
  </si>
  <si>
    <t>Дивиденд по RTKMP - Ростел -ап 50шт. по 5.45 RUR - налог 35 RUR (данные из БД)</t>
  </si>
  <si>
    <t>Амортизация РоснефтьБ6: 1 шт. по 1000 RUR.  (данные из БД)</t>
  </si>
  <si>
    <t>Дивиденд по LKOH - ЛУКОЙЛ 1шт. по 447 RUR - налог 58 RUR (данные из БД)</t>
  </si>
  <si>
    <t>Дивиденд по TATNP - Татнфт 3ап 13шт. по 35.17 RUR - налог 59 RUR (данные из БД)</t>
  </si>
  <si>
    <t>Дивиденд по ROSN - Роснефть 6шт. по 30.77 RUR - налог 24 RUR (данные из БД)</t>
  </si>
  <si>
    <t>Купон по RU000A100N12 - Систем1P11 2шт. по 54.35 RUR (данные из БД)</t>
  </si>
  <si>
    <t>Амортизация МТС 1P-07: 3 шт. по 1000 RUR.  (данные из БД)</t>
  </si>
  <si>
    <t>Дивиденд по INTC-RM - Intel 1шт. по 0.13 USD - налог 0.01 USD, по курсу 91.2434 USD/RUR (данные из БД)</t>
  </si>
  <si>
    <t>Амортизация ОФЗ 26223: 3 шт. по 1000 RUR.  (данные из БД)</t>
  </si>
  <si>
    <t>Дивиденд по NVTK - Новатэк ао 2шт. по 44.09 RUR - налог 11 RUR (данные из БД)</t>
  </si>
  <si>
    <t>Дивиденд по LSRG - ЛСР ао 8шт. по 100 RUR - налог 104 RUR (данные из БД)</t>
  </si>
  <si>
    <t>Дивиденд по BSPB - БСП ао 10шт. по 23.37 RUR - налог 30 RUR (данные из БД)</t>
  </si>
  <si>
    <t>Дивиденд по INTC-RM - Intel 1шт. по 0.13 USD - налог 0.01 USD, по курсу 91.6918 USD/RUR (данные из БД)</t>
  </si>
  <si>
    <t>Дивиденд по LKOH - ЛУКОЙЛ 1шт. по 498 RUR - налог 65 RUR (данные из БД)</t>
  </si>
  <si>
    <t>Дивиденд по NLMK - НЛМК ао 10шт. по 25.43 RUR - налог 33 RUR (данные из БД)</t>
  </si>
  <si>
    <t>Дивиденд по ALRS - АЛРОСА ао 30шт. по 2.02 RUR - налог 8 RUR (данные из БД)</t>
  </si>
  <si>
    <t>Дивиденд по IRAO - ИнтерРАОао 1100шт. по 0.33 RUR - налог 47 RUR (данные из БД)</t>
  </si>
  <si>
    <t>Дивиденд по MAGN - ММК 180шт. по 2.75 RUR - налог 64 RUR (данные из БД)</t>
  </si>
  <si>
    <t>Дивиденд по CHMF - СевСт-ао 7шт. по 38.3 RUR - налог 35 RUR (данные из БД)</t>
  </si>
  <si>
    <t>Дивиденд по CHMF - СевСт-ао 7шт. по 191.51 RUR - налог 174 RUR (данные из БД)</t>
  </si>
  <si>
    <t>Дивиденд по TATNP - Татнфт 3ап 13шт. по 25.17 RUR - налог 43 RUR (данные из БД)</t>
  </si>
  <si>
    <t>Дивиденд по ROSN - Роснефть 6шт. по 29.01 RUR - налог 23 RUR (данные из БД)</t>
  </si>
  <si>
    <t>Дивиденд по SBERP - Сбербанк-п 50шт. по 33.3 RUR - налог 216 RUR (данные из БД)</t>
  </si>
  <si>
    <t>Дивиденд по SBER - Сбербанк 40шт. по 33.3 RUR - налог 173 RUR (данные из БД)</t>
  </si>
  <si>
    <t>Дивиденд по BANEP - Башнефт ап 2шт. по 249.69 RUR - налог 65 RUR (данные из БД)</t>
  </si>
  <si>
    <t>Дивиденд по MTSS - МТС-ао 50шт. по 35 RUR - налог 228 RUR (данные из БД)</t>
  </si>
  <si>
    <t>Дивиденд по SNGSP - Сургнфгз-п 200шт. по 12.29 RUR - налог 320 RUR (данные из БД)</t>
  </si>
  <si>
    <t>Дивиденд по INTC-RM - Intel 1шт. по 0.13 USD - налог 0.01 USD, по курсу 85.1646 USD/RUR (данные из БД)</t>
  </si>
  <si>
    <t>Дивиденд по CHMF - СевСт-ао 7шт. по 31.06 RUR - налог 28 RUR (данные из БД)</t>
  </si>
  <si>
    <t>Дивиденд по RTKMP - Ростел -ап 50шт. по 6.06 RUR - налог 39 RUR (данные из БД)</t>
  </si>
  <si>
    <t>Дивиденд по BSPB - БСП ао 10шт. по 27.26 RUR - налог 35 RUR (данные из БД)</t>
  </si>
  <si>
    <t>Дивиденд по TATNP - Татнфт 3ап 13шт. по 38.2 RUR - налог 65 RUR (данные из БД)</t>
  </si>
  <si>
    <t>Дивиденд по NVTK - Новатэк ао 2шт. по 35.5 RUR - налог 9 RUR (данные из БД)</t>
  </si>
  <si>
    <t>Дивиденд по MAGN - ММК 180шт. по 2.49 RUR - налог 58 RUR (данные из БД)</t>
  </si>
  <si>
    <t>Дивиденд по ALRS - АЛРОСА ао 30шт. по 2.49 RUR - налог 10 RUR (данные из БД)</t>
  </si>
  <si>
    <t>Дивиденд по LKOH - ЛУКОЙЛ 1шт. по 514 RUR - налог 67 RUR (данные из БД)</t>
  </si>
  <si>
    <t>Дивиденд по CHMF - СевСт-ао 7шт. по 49.06 RUR - налог 45 RUR (данные из БД)</t>
  </si>
  <si>
    <t>Дивиденд по TATNP - Татнфт 3ап 13шт. по 17.39 RUR - налог 29 RUR (данные из БД)</t>
  </si>
  <si>
    <t>Дивиденд по ROSN - Роснефть 6шт. по 36.47 RUR - налог 28 RUR (данные из БД)</t>
  </si>
  <si>
    <t>Дивиденд по NVTK - Новатэк ао 2шт. по 46.65 RUR - налог 12 RUR (данные из БД)</t>
  </si>
  <si>
    <t>Дивиденд по BSPB - БСП ао 10шт. по 29.72 RUR - налог 39 RUR (данные из БД)</t>
  </si>
  <si>
    <t>Дивиденд по TATNP - Татнфт 3ап 13шт. по 43.11 RUR - налог 73 RUR (данные из БД)</t>
  </si>
  <si>
    <t>Дивиденд по LKOH - ЛУКОЙЛ 1шт. по 541 RUR - налог 70 RUR (данные из БД)</t>
  </si>
  <si>
    <t>Дивиденд по IRAO - ИнтерРАОао 1100шт. по 0.35 RUR - налог 51 RUR (данные из БД)</t>
  </si>
  <si>
    <t>Дивиденд по VTBR - ВТБ ао 10шт. по 25.58 RUR - налог 33 RUR (данные из БД)</t>
  </si>
  <si>
    <t>Дивиденд по BANEP - Башнефт ап 2шт. по 147.31 RUR - налог 38 RUR (данные из БД)</t>
  </si>
  <si>
    <t>Дивиденд по SNGSP - Сургнфгз-п 200шт. по 8.5 RUR - налог 221 RUR (данные из БД)</t>
  </si>
  <si>
    <t>Дивиденд по SBER - Сбербанк 40шт. по 34.84 RUR - налог 181 RUR (данные из БД)</t>
  </si>
  <si>
    <t>Дивиденд по SBERP - Сбербанк-п 50шт. по 34.84 RUR - налог 226 RUR (данные из БД)</t>
  </si>
  <si>
    <t>Дивиденд по AFLT - Аэрофлот 30шт. по 5.27 RUR - налог 21 RUR (данные из БД)</t>
  </si>
  <si>
    <t>Дивиденд по ROSN - Роснефть 6шт. по 14.68 RUR - налог 11 RUR (данные из БД)</t>
  </si>
  <si>
    <t>Дивиденд по RTKMP - Ростел -ап 50шт. по 6.25 RUR - налог 41 RUR (данные из БД)</t>
  </si>
  <si>
    <t>Дивиденд по BSPB - БСП ао 10шт. по 16.61 RUR - налог 22 RUR (данные из БД)</t>
  </si>
  <si>
    <t>Баланс сейчас</t>
  </si>
  <si>
    <t>XIRR</t>
  </si>
  <si>
    <t>Сред.взвеш.сумм.</t>
  </si>
  <si>
    <t>Полный доход, RUR</t>
  </si>
  <si>
    <t>Сред.год.дох.</t>
  </si>
  <si>
    <t>buy</t>
  </si>
  <si>
    <t>+7 шт. RAGR:moex (Русагро)</t>
  </si>
  <si>
    <t>Стоимость сейчас</t>
  </si>
  <si>
    <t>sell</t>
  </si>
  <si>
    <t>Полный доход</t>
  </si>
  <si>
    <t>TATN</t>
  </si>
  <si>
    <t>DSKY</t>
  </si>
  <si>
    <t>FXRU</t>
  </si>
  <si>
    <t>RU000A102NK2</t>
  </si>
  <si>
    <t>SU26223RMFS6</t>
  </si>
  <si>
    <t>RU000A100238</t>
  </si>
  <si>
    <t>RU000A0JUCR3</t>
  </si>
  <si>
    <t>AGRO</t>
  </si>
  <si>
    <t>LQDT</t>
  </si>
  <si>
    <t>KO-RM</t>
  </si>
  <si>
    <t>MOMO-RM</t>
  </si>
  <si>
    <t>Дивиденд по DSKY - ДетскийМир 10шт. по 5.08 RUR - налог 7 RUR (данные из БД)</t>
  </si>
  <si>
    <t>SBERP
Сбербанк-п</t>
  </si>
  <si>
    <t>SBER
Сбербанк</t>
  </si>
  <si>
    <t>MTSS
МТС-ао</t>
  </si>
  <si>
    <t>UPRO
Юнипро ао</t>
  </si>
  <si>
    <t>SNGSP
Сургнфгз-п</t>
  </si>
  <si>
    <t>GAZP
ГАЗПРОМ ао</t>
  </si>
  <si>
    <t>TATNP
Татнфт 3ап</t>
  </si>
  <si>
    <t>CHMF
СевСт-ао</t>
  </si>
  <si>
    <t>LKOH
ЛУКОЙЛ</t>
  </si>
  <si>
    <t>LSRG
ЛСР ао</t>
  </si>
  <si>
    <t>MAGN
ММК</t>
  </si>
  <si>
    <t>BSPB
БСП ао</t>
  </si>
  <si>
    <t>OGKB
ОГК-2 ао</t>
  </si>
  <si>
    <t>INTC-RM
Intel</t>
  </si>
  <si>
    <t>IRAO
ИнтерРАОао</t>
  </si>
  <si>
    <t>RTKMP
Ростел -ап</t>
  </si>
  <si>
    <t>ROSN
Роснефть</t>
  </si>
  <si>
    <t>NVTK
Новатэк ао</t>
  </si>
  <si>
    <t>BANEP
Башнефт ап</t>
  </si>
  <si>
    <t>AFLT
Аэрофлот</t>
  </si>
  <si>
    <t>ELFV
ЭЛ5Энер ао</t>
  </si>
  <si>
    <t>ALRS
АЛРОСА ао</t>
  </si>
  <si>
    <t>POLY
Solidcore</t>
  </si>
  <si>
    <t>NLMK
НЛМК ао</t>
  </si>
  <si>
    <t>MVID
М.видео</t>
  </si>
  <si>
    <t>RAGR
Русагро</t>
  </si>
  <si>
    <t>HYDR
РусГидро</t>
  </si>
  <si>
    <t>VTBR
ВТБ ао</t>
  </si>
  <si>
    <t>TMOS
TMOS ETF</t>
  </si>
  <si>
    <t>FXIM
FXIM ETF</t>
  </si>
  <si>
    <t>GOLD
GOLD ETF</t>
  </si>
  <si>
    <t>FXES
FXES ETF</t>
  </si>
  <si>
    <t>SBMX
SBMX ETF</t>
  </si>
  <si>
    <t>FXWO
FXWO ETF</t>
  </si>
  <si>
    <t>AKCH
ETF AKCH</t>
  </si>
  <si>
    <t>TGRN
TGRN ETF</t>
  </si>
  <si>
    <t>SBBE
SBBE ETF</t>
  </si>
  <si>
    <t>SBPS
SBPS ETF</t>
  </si>
  <si>
    <t>RU000A0JXFS8
ГазпромКБ5</t>
  </si>
  <si>
    <t>RU000A100N12
Систем1P11</t>
  </si>
  <si>
    <t>SU26219RMFS4
ОФЗ 26219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</si>
  <si>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</si>
  <si>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</si>
  <si>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</si>
  <si>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</si>
  <si>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</si>
  <si>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</si>
  <si>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</si>
  <si>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</si>
  <si>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ПАО "Татнефть" ао</t>
  </si>
  <si>
    <t>Аэрофлот-росс.авиалин(ПАО)ао</t>
  </si>
  <si>
    <t>ПАО Детский мир</t>
  </si>
  <si>
    <t>FinEx Rus Eurobonds ETF (USD)</t>
  </si>
  <si>
    <t>dohod</t>
  </si>
  <si>
    <t>Зачисление дивидендов  по бумаге ДетскийМир 10 шт.</t>
  </si>
  <si>
    <t>ао ПАО Банк ВТБ</t>
  </si>
  <si>
    <t>Мобильные ТелеСистемы ПАО ао</t>
  </si>
  <si>
    <t>Обувь России 001P-04</t>
  </si>
  <si>
    <t>Зачисление купона №1 по бумаге ОбувьРо1Р4</t>
  </si>
  <si>
    <t>Группа ЛСР ПАО ао</t>
  </si>
  <si>
    <t>Зачисление купона №2 по бумаге ОбувьРо1Р4</t>
  </si>
  <si>
    <t>ОФЗ-ПД 26223 28/02/24</t>
  </si>
  <si>
    <t>Мобильные ТелеСистемы 001P-07</t>
  </si>
  <si>
    <t>Polymetal International plc</t>
  </si>
  <si>
    <t>Газпром капитал ООО БО-05</t>
  </si>
  <si>
    <t>ПАО "Татнефть" ап 3 вып.</t>
  </si>
  <si>
    <t>"Энел Россия" ПАО</t>
  </si>
  <si>
    <t>Сбербанк России ПАО ап</t>
  </si>
  <si>
    <t>АФК Система БО 001P-11</t>
  </si>
  <si>
    <t>Зачисление купона №3 по бумаге ОбувьРо1Р4</t>
  </si>
  <si>
    <t>Юнипро ПАО ао</t>
  </si>
  <si>
    <t>Зачисление купона №9 по бумаге МТС 1P-07</t>
  </si>
  <si>
    <t>Зачисление дивидендов  по бумаге ЛСР ао 1 шт.</t>
  </si>
  <si>
    <t>Зачисление купона №4 по бумаге ОбувьРо1Р4</t>
  </si>
  <si>
    <t>ОГК-2 ПАО ао</t>
  </si>
  <si>
    <t>Северсталь (ПАО)ао</t>
  </si>
  <si>
    <t>Зачисление дивидендов  по бумаге Сбербанк-п 10 шт.</t>
  </si>
  <si>
    <t>Зачисление дивидендов  по бумаге Polymetal 1 шт.</t>
  </si>
  <si>
    <t>Зачисление дивидендов  по бумаге СевСт-ао 1 шт.</t>
  </si>
  <si>
    <t>Зачисление купона №5 по бумаге ОбувьРо1Р4</t>
  </si>
  <si>
    <t>FINEX USA INF TECH UCITS ETF</t>
  </si>
  <si>
    <t>FinEx USD GLOBAL EQUITY UC ETF</t>
  </si>
  <si>
    <t>ПАО НК Роснефть БО-06</t>
  </si>
  <si>
    <t>Зачисление дивидендов  по бумаге Юнипро ао 2000 шт.</t>
  </si>
  <si>
    <t>Зачисление купона №6 по бумаге ОбувьРо1Р4</t>
  </si>
  <si>
    <t>Зачисление дивидендов  по бумаге ОГК-2 ао 1000 шт.</t>
  </si>
  <si>
    <t>"Магнитогорск.мет.комб" ПАО ао</t>
  </si>
  <si>
    <t>БПИФ ТИНЬКОФФ ИНДЕКС МОСБИРЖИ</t>
  </si>
  <si>
    <t>БПИФ ТИНЬКОФФ ИНД ЭКО ЧИСТ ТЕХ</t>
  </si>
  <si>
    <t>Зачисление дивидендов  по бумаге МТС-ао 10 шт.</t>
  </si>
  <si>
    <t>FinEx ESports UCITS ETF</t>
  </si>
  <si>
    <t>Сургутнефтегаз ПАО ап</t>
  </si>
  <si>
    <t>Сбер Смарт Прогрессивный</t>
  </si>
  <si>
    <t>Зачисление купона №4 по бумаге Систем1P11</t>
  </si>
  <si>
    <t>Зачисление дивидендов  по бумаге Татнфт 3ап 2 шт.</t>
  </si>
  <si>
    <t>Зачисление дивидендов  по бумаге Татнфт 3ао 1 шт.</t>
  </si>
  <si>
    <t>Зачисление купона №10 по бумаге МТС 1P-07</t>
  </si>
  <si>
    <t>Зачисление купона №9 по бумаге ГазпромКБ5</t>
  </si>
  <si>
    <t>Башнефть АНК ап</t>
  </si>
  <si>
    <t>Зачисление купона №7 по бумаге ОбувьРо1Р4</t>
  </si>
  <si>
    <t>ПАО "РусГидро"</t>
  </si>
  <si>
    <t>ГДР ROS AGRO PLC ORD SHS</t>
  </si>
  <si>
    <t>БПИФ ВТБ Ликвидность</t>
  </si>
  <si>
    <t>Зачисление купона №7 по бумаге 26223</t>
  </si>
  <si>
    <t>Зачисление дивидендов  по бумаге СевСт-ао 2 шт.</t>
  </si>
  <si>
    <t>БПИФ ВТБ – Фонд Золото</t>
  </si>
  <si>
    <t>Зачисление купона №8 по бумаге ОбувьРо1Р4</t>
  </si>
  <si>
    <t>Зачисление дивидендов  по бумаге AGRO-гдр 1 шт.</t>
  </si>
  <si>
    <t>The Coca-Cola Company</t>
  </si>
  <si>
    <t>ПАО "Банк "Санкт-Петербург" ао</t>
  </si>
  <si>
    <t>Зачисление дивидендов  по бумаге ММК 10 шт.</t>
  </si>
  <si>
    <t>Hello Group Inc.</t>
  </si>
  <si>
    <t>Зачисление купона №9 по бумаге ОбувьРо1Р4</t>
  </si>
  <si>
    <t>Зачисление купона №11 по бумаге МТС 1P-07</t>
  </si>
  <si>
    <t>Зачисление дивидендов  по бумаге Татнфт 3ап 4 шт.</t>
  </si>
  <si>
    <t>Intel Corporation</t>
  </si>
  <si>
    <t>Ростелеком (ПАО) ап.</t>
  </si>
  <si>
    <t>"Газпром" (ПАО) ао</t>
  </si>
  <si>
    <t>Зачисление дивидендов  по бумаге INTEL 1 шт.</t>
  </si>
  <si>
    <t>Зачисление купона №16 по бумаге РоснефтьБ6</t>
  </si>
  <si>
    <t>Оплата депозитар</t>
  </si>
  <si>
    <t>Оплата депозитарных услуг</t>
  </si>
  <si>
    <t>commission</t>
  </si>
  <si>
    <t>Зачисление дивидендов  по бумаге KO US 1 шт.</t>
  </si>
  <si>
    <t>БПИФ Альфа Китайские Акции</t>
  </si>
  <si>
    <t>ОФЗ-ПД 26219 16/09/26</t>
  </si>
  <si>
    <t>БПИФ Сбер Блокчейн Экономика</t>
  </si>
  <si>
    <t>Зачисление купона №5 по бумаге Систем1P11</t>
  </si>
  <si>
    <t>Зачисление купона №12 по бумаге МТС 1P-07</t>
  </si>
  <si>
    <t>Зачисление дивидендов  по бумаге ММК 50 шт.</t>
  </si>
  <si>
    <t>Зачисление купона №10 по бумаге ГазпромКБ5</t>
  </si>
  <si>
    <t>Сбербанк России ПАО ао</t>
  </si>
  <si>
    <t>Зачисление купона №8 по бумаге 26223</t>
  </si>
  <si>
    <t>Зачисление купона №12 по бумаге 26219</t>
  </si>
  <si>
    <t>АЛРОСА ПАО ао</t>
  </si>
  <si>
    <t>"Интер РАО" ПАО ао</t>
  </si>
  <si>
    <t>БПИФ Первая Топ Рос. акций</t>
  </si>
  <si>
    <t>ПАО НК Роснефть</t>
  </si>
  <si>
    <t>ПАО "НОВАТЭК" ао</t>
  </si>
  <si>
    <t>"М.видео" ПАО ао</t>
  </si>
  <si>
    <t>Зачисление купона №13 по бумаге МТС 1P-07</t>
  </si>
  <si>
    <t>Зачисление дивидендов  по бумаге Новатэк ао 1 шт.</t>
  </si>
  <si>
    <t>НК ЛУКОЙЛ (ПАО) - ао</t>
  </si>
  <si>
    <t>ПАО "НЛМК" ао</t>
  </si>
  <si>
    <t>Зачисление купона №17 по бумаге РоснефтьБ6</t>
  </si>
  <si>
    <t>Зачисление дивидендов  по бумаге ИнтерРАОао 400 шт.</t>
  </si>
  <si>
    <t>Зачисление дивидендов  по бумаге РусГидро 2000 шт.</t>
  </si>
  <si>
    <t>Зачисление дивидендов  по бумаге ОГК-2 ао 8000 шт.</t>
  </si>
  <si>
    <t>Зачисление дивидендов  по бумаге Татнфт 3ап 8 шт.</t>
  </si>
  <si>
    <t>Зачисление купона №6 по бумаге Систем1P11</t>
  </si>
  <si>
    <t>Зачисление дивидендов  по бумаге Башнефт ап 1 шт.</t>
  </si>
  <si>
    <t>Зачисление дивидендов  по бумаге МТС-ао 20 шт.</t>
  </si>
  <si>
    <t>Зачисление купона №14 по бумаге МТС 1P-07</t>
  </si>
  <si>
    <t>Зачисление дивидендов  по бумаге Роснефть 5 шт.</t>
  </si>
  <si>
    <t>Зачисление дивидендов  по бумаге Ростел -ап 20 шт.</t>
  </si>
  <si>
    <t>Зачисление дивидендов  по бумаге Сургнфгз-п 100 шт.</t>
  </si>
  <si>
    <t>Зачисление купона №11 по бумаге ГазпромКБ5</t>
  </si>
  <si>
    <t>Зачисление купона №9 по бумаге 26223</t>
  </si>
  <si>
    <t>Зачисление дивидендов  по бумаге БСП ао 10 шт.</t>
  </si>
  <si>
    <t>Зачисление купона №13 по бумаге 26219</t>
  </si>
  <si>
    <t>Зачисление дивидендов  по бумаге ГАЗПРОМ ао 40 шт.</t>
  </si>
  <si>
    <t>Зачисление купона №15 по бумаге МТС 1P-07</t>
  </si>
  <si>
    <t>Зачисление дивидендов  по бумаге Татнфт 3ап 9 шт.</t>
  </si>
  <si>
    <t>Зачисление купона №18 по бумаге РоснефтьБ6</t>
  </si>
  <si>
    <t>Зачисление дивидендов  по бумаге ЛУКОЙЛ 1 шт.</t>
  </si>
  <si>
    <t>Зачисление купона №7 по бумаге Систем1P11</t>
  </si>
  <si>
    <t>Зачисление купона №16 по бумаге МТС 1P-07</t>
  </si>
  <si>
    <t>Зачисление дивидендов  по бумаге Татнфт 3ап 10 шт.</t>
  </si>
  <si>
    <t>Зачисление дивидендов  по бумаге Роснефть 6 шт.</t>
  </si>
  <si>
    <t>Зачисление купона №12 по бумаге ГазпромКБ5</t>
  </si>
  <si>
    <t>Зачисление купона №10 по бумаге 26223</t>
  </si>
  <si>
    <t>Зачисление купона №14 по бумаге 26219</t>
  </si>
  <si>
    <t>Зачисление купона №17 по бумаге МТС 1P-07</t>
  </si>
  <si>
    <t>Зачисление дивидендов  по бумаге Сбербанк 10 шт.</t>
  </si>
  <si>
    <t>Зачисление дивидендов  по бумаге Сбербанк-п 50 шт.</t>
  </si>
  <si>
    <t>Зачисление дивидендов  по бумаге Сбербанк 30 шт.</t>
  </si>
  <si>
    <t>Зачисление купона №19 по бумаге РоснефтьБ6</t>
  </si>
  <si>
    <t>Зачисление дивидендов  по бумаге ИнтерРАОао 700 шт.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</si>
  <si>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</si>
  <si>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</si>
  <si>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</si>
  <si>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</si>
  <si>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</si>
  <si>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</si>
  <si>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</si>
  <si>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</si>
  <si>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</si>
  <si>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</si>
  <si>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</si>
  <si>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Инвестиции</t>
  </si>
  <si>
    <t>ДетскийМир</t>
  </si>
  <si>
    <t>Татнфт 3ао</t>
  </si>
  <si>
    <t>AGRO-гдр</t>
  </si>
  <si>
    <t>Coca-Cola</t>
  </si>
  <si>
    <t>Купон</t>
  </si>
  <si>
    <t>ОРГрупп1Р4</t>
  </si>
  <si>
    <t>МТС 1P-07</t>
  </si>
  <si>
    <t>ОФЗ 26223</t>
  </si>
  <si>
    <t>РоснефтьБ6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</si>
  <si>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</si>
  <si>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</si>
  <si>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</si>
  <si>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</si>
  <si>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</si>
  <si>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</si>
  <si>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</si>
  <si>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 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</si>
  <si>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</si>
  <si>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</si>
  <si>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</si>
  <si>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</si>
  <si>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</si>
  <si>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</si>
  <si>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</si>
  <si>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</si>
  <si>
    <t>FXRU ETF</t>
  </si>
  <si>
    <t>LQDT ETF</t>
  </si>
  <si>
    <t>Hello Grp</t>
  </si>
</sst>
</file>

<file path=xl/styles.xml><?xml version="1.0" encoding="utf-8"?>
<styleSheet xmlns="http://schemas.openxmlformats.org/spreadsheetml/2006/main">
  <numFmts count="14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  <numFmt numFmtId="177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7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  <fill>
      <patternFill patternType="solid">
        <fgColor rgb="FFFFF0F8"/>
      </patternFill>
    </fill>
    <fill>
      <patternFill patternType="solid">
        <fgColor rgb="FFFCE7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4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true" applyBorder="false" applyFont="true" applyProtection="false" borderId="1" fillId="0" fontId="0" numFmtId="164">
      <alignment wrapText="1"/>
    </xf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5" fontId="0" numFmtId="172"/>
    <xf applyAlignment="false" applyBorder="false" applyFont="true" applyProtection="false" borderId="1" fillId="5" fontId="0" numFmtId="164"/>
    <xf applyAlignment="false" applyBorder="false" applyFont="true" applyProtection="false" borderId="1" fillId="5" fontId="0" numFmtId="166"/>
    <xf applyAlignment="false" applyBorder="false" applyFont="true" applyProtection="false" borderId="1" fillId="5" fontId="0" numFmtId="165"/>
    <xf applyAlignment="false" applyBorder="false" applyFont="true" applyProtection="false" borderId="1" fillId="6" fontId="0" numFmtId="172"/>
    <xf applyAlignment="false" applyBorder="false" applyFont="true" applyProtection="false" borderId="1" fillId="6" fontId="0" numFmtId="164"/>
    <xf applyAlignment="false" applyBorder="false" applyFont="true" applyProtection="false" borderId="1" fillId="6" fontId="0" numFmtId="166"/>
    <xf applyAlignment="false" applyBorder="false" applyFont="true" applyProtection="false" borderId="1" fillId="6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  <xf applyAlignment="false" applyBorder="false" applyFont="true" applyProtection="false" borderId="1" fillId="0" fontId="0" numFmtId="177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worksheet" Target="worksheets/sheet9.xml"/><Relationship Id="rId11" 
            Type="http://schemas.openxmlformats.org/officeDocument/2006/relationships/worksheet" Target="worksheets/sheet10.xml"/><Relationship Id="rId12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48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5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9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9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19" t="s">
        <v>12</v>
      </c>
      <c r="N1" s="19"/>
      <c r="O1" s="19" t="s">
        <v>13</v>
      </c>
      <c r="P1" s="19" t="s">
        <v>14</v>
      </c>
      <c r="Q1" s="19" t="s">
        <v>15</v>
      </c>
    </row>
    <row collapsed="false" customFormat="false" customHeight="false" hidden="false" ht="12.1" outlineLevel="0" r="2">
      <c r="A2" s="17" t="s">
        <v>16</v>
      </c>
      <c r="B2" s="17" t="s">
        <v>17</v>
      </c>
      <c r="C2" s="17" t="s">
        <v>18</v>
      </c>
      <c r="D2" s="17" t="s">
        <v>19</v>
      </c>
      <c r="E2" s="7" t="n">
        <v>50</v>
      </c>
      <c r="F2" s="6" t="n">
        <v>301.99</v>
      </c>
      <c r="G2" s="18" t="n">
        <v>0</v>
      </c>
      <c r="H2" s="6" t="n">
        <v>0</v>
      </c>
      <c r="I2" s="17"/>
      <c r="J2" s="6" t="s">
        <f>=E2*F2*Портфель!$Q$13</f>
      </c>
      <c r="K2" s="9" t="n">
        <v>0.1876</v>
      </c>
      <c r="L2" s="6" t="n">
        <v>208.85</v>
      </c>
      <c r="M2" s="18" t="n">
        <v>0.2148</v>
      </c>
      <c r="N2" s="17"/>
      <c r="O2" s="17" t="s">
        <v>20</v>
      </c>
      <c r="P2" s="18" t="n">
        <v>0.2148</v>
      </c>
      <c r="Q2" s="6" t="s">
        <f>=P2/$P$13</f>
      </c>
    </row>
    <row collapsed="false" customFormat="false" customHeight="false" hidden="false" ht="12.1" outlineLevel="0" r="3">
      <c r="A3" s="17" t="s">
        <v>21</v>
      </c>
      <c r="B3" s="17" t="s">
        <v>17</v>
      </c>
      <c r="C3" s="17" t="s">
        <v>22</v>
      </c>
      <c r="D3" s="17" t="s">
        <v>19</v>
      </c>
      <c r="E3" s="7" t="n">
        <v>40</v>
      </c>
      <c r="F3" s="6" t="n">
        <v>304</v>
      </c>
      <c r="G3" s="18" t="n">
        <v>0</v>
      </c>
      <c r="H3" s="6" t="n">
        <v>0</v>
      </c>
      <c r="I3" s="17"/>
      <c r="J3" s="6" t="s">
        <f>=E3*F3*Портфель!$Q$13</f>
      </c>
      <c r="K3" s="9" t="n">
        <v>0.3181</v>
      </c>
      <c r="L3" s="6" t="n">
        <v>156.98</v>
      </c>
      <c r="M3" s="18" t="n">
        <v>27.19</v>
      </c>
      <c r="N3" s="17"/>
      <c r="O3" s="17" t="s">
        <v>23</v>
      </c>
      <c r="P3" s="18" t="n">
        <v>27.19</v>
      </c>
      <c r="Q3" s="6" t="s">
        <f>=P3/$P$13</f>
      </c>
    </row>
    <row collapsed="false" customFormat="false" customHeight="false" hidden="false" ht="12.1" outlineLevel="0" r="4">
      <c r="A4" s="17" t="s">
        <v>24</v>
      </c>
      <c r="B4" s="17" t="s">
        <v>17</v>
      </c>
      <c r="C4" s="17" t="s">
        <v>25</v>
      </c>
      <c r="D4" s="17" t="s">
        <v>19</v>
      </c>
      <c r="E4" s="7" t="n">
        <v>50</v>
      </c>
      <c r="F4" s="6" t="n">
        <v>210.5</v>
      </c>
      <c r="G4" s="18" t="n">
        <v>0</v>
      </c>
      <c r="H4" s="6" t="n">
        <v>0</v>
      </c>
      <c r="I4" s="17"/>
      <c r="J4" s="6" t="s">
        <f>=E4*F4*Портфель!$Q$13</f>
      </c>
      <c r="K4" s="9" t="n">
        <v>0.0676</v>
      </c>
      <c r="L4" s="6" t="n">
        <v>260.47</v>
      </c>
      <c r="M4" s="18" t="n">
        <v>58.034239246737</v>
      </c>
      <c r="N4" s="17"/>
      <c r="O4" s="17" t="s">
        <v>26</v>
      </c>
      <c r="P4" s="18" t="n">
        <v>58.034239246737</v>
      </c>
      <c r="Q4" s="6" t="s">
        <f>=P4/$P$13</f>
      </c>
    </row>
    <row collapsed="false" customFormat="false" customHeight="false" hidden="false" ht="12.1" outlineLevel="0" r="5">
      <c r="A5" s="17" t="s">
        <v>27</v>
      </c>
      <c r="B5" s="17" t="s">
        <v>17</v>
      </c>
      <c r="C5" s="17" t="s">
        <v>28</v>
      </c>
      <c r="D5" s="17" t="s">
        <v>19</v>
      </c>
      <c r="E5" s="7" t="n">
        <v>6000</v>
      </c>
      <c r="F5" s="6" t="n">
        <v>1.53</v>
      </c>
      <c r="G5" s="18" t="n">
        <v>0</v>
      </c>
      <c r="H5" s="6" t="n">
        <v>0</v>
      </c>
      <c r="I5" s="17"/>
      <c r="J5" s="6" t="s">
        <f>=E5*F5*Портфель!$Q$13</f>
      </c>
      <c r="K5" s="9" t="n">
        <v>-0.0421</v>
      </c>
      <c r="L5" s="6" t="n">
        <v>1.9</v>
      </c>
      <c r="M5" s="18" t="n">
        <v>102.6472</v>
      </c>
      <c r="N5" s="17"/>
      <c r="O5" s="17" t="s">
        <v>29</v>
      </c>
      <c r="P5" s="18" t="n">
        <v>102.6472</v>
      </c>
      <c r="Q5" s="6" t="s">
        <f>=P5/$P$13</f>
      </c>
    </row>
    <row collapsed="false" customFormat="false" customHeight="false" hidden="false" ht="12.1" outlineLevel="0" r="6">
      <c r="A6" s="17" t="s">
        <v>30</v>
      </c>
      <c r="B6" s="17" t="s">
        <v>17</v>
      </c>
      <c r="C6" s="17" t="s">
        <v>31</v>
      </c>
      <c r="D6" s="17" t="s">
        <v>19</v>
      </c>
      <c r="E6" s="7" t="n">
        <v>200</v>
      </c>
      <c r="F6" s="6" t="n">
        <v>39.75</v>
      </c>
      <c r="G6" s="18" t="n">
        <v>0</v>
      </c>
      <c r="H6" s="6" t="n">
        <v>0</v>
      </c>
      <c r="I6" s="17"/>
      <c r="J6" s="6" t="s">
        <f>=E6*F6*Портфель!$Q$13</f>
      </c>
      <c r="K6" s="9" t="n">
        <v>0.2198</v>
      </c>
      <c r="L6" s="6" t="n">
        <v>30.97</v>
      </c>
      <c r="M6" s="18" t="n">
        <v>11.354</v>
      </c>
      <c r="N6" s="17"/>
      <c r="O6" s="17" t="s">
        <v>32</v>
      </c>
      <c r="P6" s="18" t="n">
        <v>11.354</v>
      </c>
      <c r="Q6" s="6" t="s">
        <f>=P6/$P$13</f>
      </c>
    </row>
    <row collapsed="false" customFormat="false" customHeight="false" hidden="false" ht="12.1" outlineLevel="0" r="7">
      <c r="A7" s="17" t="s">
        <v>33</v>
      </c>
      <c r="B7" s="17" t="s">
        <v>17</v>
      </c>
      <c r="C7" s="17" t="s">
        <v>34</v>
      </c>
      <c r="D7" s="17" t="s">
        <v>19</v>
      </c>
      <c r="E7" s="7" t="n">
        <v>60</v>
      </c>
      <c r="F7" s="6" t="n">
        <v>126.02</v>
      </c>
      <c r="G7" s="18" t="n">
        <v>0</v>
      </c>
      <c r="H7" s="6" t="n">
        <v>0</v>
      </c>
      <c r="I7" s="17"/>
      <c r="J7" s="6" t="s">
        <f>=E7*F7*Портфель!$Q$13</f>
      </c>
      <c r="K7" s="9" t="n">
        <v>-0.123</v>
      </c>
      <c r="L7" s="6" t="n">
        <v>226.91</v>
      </c>
      <c r="M7" s="18" t="n">
        <v>94.3845</v>
      </c>
      <c r="N7" s="17"/>
      <c r="O7" s="17" t="s">
        <v>35</v>
      </c>
      <c r="P7" s="18" t="n">
        <v>94.3845</v>
      </c>
      <c r="Q7" s="6" t="s">
        <f>=P7/$P$13</f>
      </c>
    </row>
    <row collapsed="false" customFormat="false" customHeight="false" hidden="false" ht="12.1" outlineLevel="0" r="8">
      <c r="A8" s="17" t="s">
        <v>36</v>
      </c>
      <c r="B8" s="17" t="s">
        <v>17</v>
      </c>
      <c r="C8" s="17" t="s">
        <v>37</v>
      </c>
      <c r="D8" s="17" t="s">
        <v>19</v>
      </c>
      <c r="E8" s="7" t="n">
        <v>13</v>
      </c>
      <c r="F8" s="6" t="n">
        <v>562.9</v>
      </c>
      <c r="G8" s="18" t="n">
        <v>0</v>
      </c>
      <c r="H8" s="6" t="n">
        <v>0</v>
      </c>
      <c r="I8" s="17"/>
      <c r="J8" s="6" t="s">
        <f>=E8*F8*Портфель!$Q$13</f>
      </c>
      <c r="K8" s="9" t="n">
        <v>0.2642</v>
      </c>
      <c r="L8" s="6" t="n">
        <v>382.63</v>
      </c>
      <c r="M8" s="18" t="n">
        <v>108.9549</v>
      </c>
      <c r="N8" s="17"/>
      <c r="O8" s="17" t="s">
        <v>38</v>
      </c>
      <c r="P8" s="18" t="n">
        <v>108.9549</v>
      </c>
      <c r="Q8" s="6" t="s">
        <f>=P8/$P$13</f>
      </c>
    </row>
    <row collapsed="false" customFormat="false" customHeight="false" hidden="false" ht="12.1" outlineLevel="0" r="9">
      <c r="A9" s="17" t="s">
        <v>39</v>
      </c>
      <c r="B9" s="17" t="s">
        <v>17</v>
      </c>
      <c r="C9" s="17" t="s">
        <v>40</v>
      </c>
      <c r="D9" s="17" t="s">
        <v>19</v>
      </c>
      <c r="E9" s="7" t="n">
        <v>7</v>
      </c>
      <c r="F9" s="6" t="n">
        <v>928.8</v>
      </c>
      <c r="G9" s="18" t="n">
        <v>0</v>
      </c>
      <c r="H9" s="6" t="n">
        <v>0</v>
      </c>
      <c r="I9" s="17"/>
      <c r="J9" s="6" t="s">
        <f>=E9*F9*Портфель!$Q$13</f>
      </c>
      <c r="K9" s="9" t="n">
        <v>0.0442</v>
      </c>
      <c r="L9" s="6" t="n">
        <v>1081.66</v>
      </c>
      <c r="M9" s="18" t="n">
        <v>11207</v>
      </c>
      <c r="N9" s="17"/>
      <c r="O9" s="17" t="s">
        <v>41</v>
      </c>
      <c r="P9" s="18" t="n">
        <v>11207</v>
      </c>
      <c r="Q9" s="6" t="s">
        <f>=P9/$P$13</f>
      </c>
    </row>
    <row collapsed="false" customFormat="false" customHeight="false" hidden="false" ht="12.1" outlineLevel="0" r="10">
      <c r="A10" s="17" t="s">
        <v>42</v>
      </c>
      <c r="B10" s="17" t="s">
        <v>17</v>
      </c>
      <c r="C10" s="17" t="s">
        <v>43</v>
      </c>
      <c r="D10" s="17" t="s">
        <v>19</v>
      </c>
      <c r="E10" s="7" t="n">
        <v>1</v>
      </c>
      <c r="F10" s="6" t="n">
        <v>6374</v>
      </c>
      <c r="G10" s="18" t="n">
        <v>0</v>
      </c>
      <c r="H10" s="6" t="n">
        <v>0</v>
      </c>
      <c r="I10" s="17"/>
      <c r="J10" s="6" t="s">
        <f>=E10*F10*Портфель!$Q$13</f>
      </c>
      <c r="K10" s="9" t="n">
        <v>0.3234</v>
      </c>
      <c r="L10" s="6" t="n">
        <v>4245.95</v>
      </c>
      <c r="M10" s="18" t="n">
        <v>10.369</v>
      </c>
      <c r="N10" s="17"/>
      <c r="O10" s="17" t="s">
        <v>44</v>
      </c>
      <c r="P10" s="18" t="n">
        <v>10.369</v>
      </c>
      <c r="Q10" s="6" t="s">
        <f>=P10/$P$13</f>
      </c>
    </row>
    <row collapsed="false" customFormat="false" customHeight="false" hidden="false" ht="12.1" outlineLevel="0" r="11">
      <c r="A11" s="17" t="s">
        <v>45</v>
      </c>
      <c r="B11" s="17" t="s">
        <v>17</v>
      </c>
      <c r="C11" s="17" t="s">
        <v>46</v>
      </c>
      <c r="D11" s="17" t="s">
        <v>19</v>
      </c>
      <c r="E11" s="7" t="n">
        <v>8</v>
      </c>
      <c r="F11" s="6" t="n">
        <v>750</v>
      </c>
      <c r="G11" s="18" t="n">
        <v>0</v>
      </c>
      <c r="H11" s="6" t="n">
        <v>0</v>
      </c>
      <c r="I11" s="17"/>
      <c r="J11" s="6" t="s">
        <f>=E11*F11*Портфель!$Q$13</f>
      </c>
      <c r="K11" s="9" t="n">
        <v>0.1337</v>
      </c>
      <c r="L11" s="6" t="n">
        <v>625.97</v>
      </c>
      <c r="M11" s="18" t="n">
        <v>0.44</v>
      </c>
      <c r="N11" s="17"/>
      <c r="O11" s="17" t="s">
        <v>47</v>
      </c>
      <c r="P11" s="18" t="n">
        <v>0.44</v>
      </c>
      <c r="Q11" s="6" t="s">
        <f>=P11/$P$13</f>
      </c>
    </row>
    <row collapsed="false" customFormat="false" customHeight="false" hidden="false" ht="12.1" outlineLevel="0" r="12">
      <c r="A12" s="17" t="s">
        <v>48</v>
      </c>
      <c r="B12" s="17" t="s">
        <v>17</v>
      </c>
      <c r="C12" s="17" t="s">
        <v>49</v>
      </c>
      <c r="D12" s="17" t="s">
        <v>19</v>
      </c>
      <c r="E12" s="7" t="n">
        <v>180</v>
      </c>
      <c r="F12" s="6" t="n">
        <v>27.205</v>
      </c>
      <c r="G12" s="18" t="n">
        <v>0</v>
      </c>
      <c r="H12" s="6" t="n">
        <v>0</v>
      </c>
      <c r="I12" s="17"/>
      <c r="J12" s="6" t="s">
        <f>=E12*F12*Портфель!$Q$13</f>
      </c>
      <c r="K12" s="9" t="n">
        <v>-0.0863</v>
      </c>
      <c r="L12" s="6" t="n">
        <v>44.37</v>
      </c>
      <c r="M12" s="18" t="n">
        <v>0.152</v>
      </c>
      <c r="N12" s="17"/>
      <c r="O12" s="17" t="s">
        <v>50</v>
      </c>
      <c r="P12" s="18" t="n">
        <v>0.152</v>
      </c>
      <c r="Q12" s="6" t="s">
        <f>=P12/$P$13</f>
      </c>
    </row>
    <row collapsed="false" customFormat="false" customHeight="false" hidden="false" ht="12.1" outlineLevel="0" r="13">
      <c r="A13" s="17" t="s">
        <v>51</v>
      </c>
      <c r="B13" s="17" t="s">
        <v>17</v>
      </c>
      <c r="C13" s="17" t="s">
        <v>52</v>
      </c>
      <c r="D13" s="17" t="s">
        <v>19</v>
      </c>
      <c r="E13" s="7" t="n">
        <v>10</v>
      </c>
      <c r="F13" s="6" t="n">
        <v>350</v>
      </c>
      <c r="G13" s="18" t="n">
        <v>0</v>
      </c>
      <c r="H13" s="6" t="n">
        <v>0</v>
      </c>
      <c r="I13" s="17"/>
      <c r="J13" s="6" t="s">
        <f>=E13*F13*Портфель!$Q$13</f>
      </c>
      <c r="K13" s="9" t="n">
        <v>0.7077</v>
      </c>
      <c r="L13" s="6" t="n">
        <v>74.54</v>
      </c>
      <c r="M13" s="18" t="n">
        <v>1</v>
      </c>
      <c r="N13" s="17"/>
      <c r="O13" s="17" t="s">
        <v>19</v>
      </c>
      <c r="P13" s="18" t="n">
        <v>1</v>
      </c>
      <c r="Q13" s="6" t="s">
        <f>=P13/$P$13</f>
      </c>
    </row>
    <row collapsed="false" customFormat="false" customHeight="false" hidden="false" ht="12.1" outlineLevel="0" r="14">
      <c r="A14" s="17" t="s">
        <v>53</v>
      </c>
      <c r="B14" s="17" t="s">
        <v>17</v>
      </c>
      <c r="C14" s="17" t="s">
        <v>54</v>
      </c>
      <c r="D14" s="17" t="s">
        <v>19</v>
      </c>
      <c r="E14" s="7" t="n">
        <v>8000</v>
      </c>
      <c r="F14" s="6" t="n">
        <v>0.4278</v>
      </c>
      <c r="G14" s="18" t="n">
        <v>0</v>
      </c>
      <c r="H14" s="6" t="n">
        <v>0</v>
      </c>
      <c r="I14" s="17"/>
      <c r="J14" s="6" t="s">
        <f>=E14*F14*Портфель!$Q$13</f>
      </c>
      <c r="K14" s="9" t="n">
        <v>0.0179</v>
      </c>
      <c r="L14" s="6" t="n">
        <v>0.54</v>
      </c>
      <c r="M14" s="18" t="n">
        <v>185.01</v>
      </c>
      <c r="N14" s="17"/>
      <c r="O14" s="17" t="s">
        <v>55</v>
      </c>
      <c r="P14" s="18" t="n">
        <v>185.01</v>
      </c>
      <c r="Q14" s="6" t="s">
        <f>=P14/$P$13</f>
      </c>
    </row>
    <row collapsed="false" customFormat="false" customHeight="false" hidden="false" ht="12.1" outlineLevel="0" r="15">
      <c r="A15" s="17" t="s">
        <v>56</v>
      </c>
      <c r="B15" s="17" t="s">
        <v>17</v>
      </c>
      <c r="C15" s="17" t="s">
        <v>57</v>
      </c>
      <c r="D15" s="17" t="s">
        <v>19</v>
      </c>
      <c r="E15" s="7" t="n">
        <v>1</v>
      </c>
      <c r="F15" s="6" t="n">
        <v>3201</v>
      </c>
      <c r="G15" s="18" t="n">
        <v>0</v>
      </c>
      <c r="H15" s="6" t="n">
        <v>0</v>
      </c>
      <c r="I15" s="17"/>
      <c r="J15" s="6" t="s">
        <f>=E15*F15*Портфель!$Q$13</f>
      </c>
      <c r="K15" s="9" t="n">
        <v>-0.0091</v>
      </c>
      <c r="L15" s="6" t="n">
        <v>3514.33</v>
      </c>
      <c r="M15" s="18" t="n">
        <v>1.8</v>
      </c>
      <c r="N15" s="17"/>
      <c r="O15" s="17" t="s">
        <v>58</v>
      </c>
      <c r="P15" s="18" t="n">
        <v>1.8</v>
      </c>
      <c r="Q15" s="6" t="s">
        <f>=P15/$P$13</f>
      </c>
    </row>
    <row collapsed="false" customFormat="false" customHeight="false" hidden="false" ht="12.1" outlineLevel="0" r="16">
      <c r="A16" s="17" t="s">
        <v>59</v>
      </c>
      <c r="B16" s="17" t="s">
        <v>17</v>
      </c>
      <c r="C16" s="17" t="s">
        <v>60</v>
      </c>
      <c r="D16" s="17" t="s">
        <v>19</v>
      </c>
      <c r="E16" s="7" t="n">
        <v>1100</v>
      </c>
      <c r="F16" s="6" t="n">
        <v>2.8805</v>
      </c>
      <c r="G16" s="18" t="n">
        <v>0</v>
      </c>
      <c r="H16" s="6" t="n">
        <v>0</v>
      </c>
      <c r="I16" s="17"/>
      <c r="J16" s="6" t="s">
        <f>=E16*F16*Портфель!$Q$13</f>
      </c>
      <c r="K16" s="9" t="n">
        <v>0.0955</v>
      </c>
      <c r="L16" s="6" t="n">
        <v>2.95</v>
      </c>
      <c r="M16" s="18" t="n">
        <v>2.11125</v>
      </c>
      <c r="N16" s="17"/>
      <c r="O16" s="17" t="s">
        <v>61</v>
      </c>
      <c r="P16" s="18" t="n">
        <v>2.11125</v>
      </c>
      <c r="Q16" s="6" t="s">
        <f>=P16/$P$13</f>
      </c>
    </row>
    <row collapsed="false" customFormat="false" customHeight="false" hidden="false" ht="12.1" outlineLevel="0" r="17">
      <c r="A17" s="17" t="s">
        <v>62</v>
      </c>
      <c r="B17" s="17" t="s">
        <v>17</v>
      </c>
      <c r="C17" s="17" t="s">
        <v>63</v>
      </c>
      <c r="D17" s="17" t="s">
        <v>19</v>
      </c>
      <c r="E17" s="7" t="n">
        <v>50</v>
      </c>
      <c r="F17" s="6" t="n">
        <v>62.95</v>
      </c>
      <c r="G17" s="18" t="n">
        <v>0</v>
      </c>
      <c r="H17" s="6" t="n">
        <v>0</v>
      </c>
      <c r="I17" s="17"/>
      <c r="J17" s="6" t="s">
        <f>=E17*F17*Портфель!$Q$13</f>
      </c>
      <c r="K17" s="9" t="n">
        <v>0.0744</v>
      </c>
      <c r="L17" s="6" t="n">
        <v>64.99</v>
      </c>
      <c r="M17" s="18" t="n">
        <v>81.3582</v>
      </c>
      <c r="N17" s="17"/>
      <c r="O17" s="17" t="s">
        <v>64</v>
      </c>
      <c r="P17" s="18" t="n">
        <v>81.3582</v>
      </c>
      <c r="Q17" s="6" t="s">
        <f>=P17/$P$13</f>
      </c>
    </row>
    <row collapsed="false" customFormat="false" customHeight="false" hidden="false" ht="12.1" outlineLevel="0" r="18">
      <c r="A18" s="17" t="s">
        <v>65</v>
      </c>
      <c r="B18" s="17" t="s">
        <v>17</v>
      </c>
      <c r="C18" s="17" t="s">
        <v>66</v>
      </c>
      <c r="D18" s="17" t="s">
        <v>19</v>
      </c>
      <c r="E18" s="7" t="n">
        <v>6</v>
      </c>
      <c r="F18" s="6" t="n">
        <v>421</v>
      </c>
      <c r="G18" s="18" t="n">
        <v>0</v>
      </c>
      <c r="H18" s="6" t="n">
        <v>0</v>
      </c>
      <c r="I18" s="17"/>
      <c r="J18" s="6" t="s">
        <f>=E18*F18*Портфель!$Q$13</f>
      </c>
      <c r="K18" s="9" t="n">
        <v>0.1569</v>
      </c>
      <c r="L18" s="6" t="n">
        <v>372.85</v>
      </c>
      <c r="M18" s="18"/>
      <c r="N18" s="17"/>
      <c r="O18" s="17"/>
      <c r="P18" s="18"/>
      <c r="Q18" s="18"/>
    </row>
    <row collapsed="false" customFormat="false" customHeight="false" hidden="false" ht="12.1" outlineLevel="0" r="19">
      <c r="A19" s="17" t="s">
        <v>67</v>
      </c>
      <c r="B19" s="17" t="s">
        <v>17</v>
      </c>
      <c r="C19" s="17" t="s">
        <v>68</v>
      </c>
      <c r="D19" s="17" t="s">
        <v>19</v>
      </c>
      <c r="E19" s="7" t="n">
        <v>2</v>
      </c>
      <c r="F19" s="6" t="n">
        <v>1159.6</v>
      </c>
      <c r="G19" s="18" t="n">
        <v>0</v>
      </c>
      <c r="H19" s="6" t="n">
        <v>0</v>
      </c>
      <c r="I19" s="17"/>
      <c r="J19" s="6" t="s">
        <f>=E19*F19*Портфель!$Q$13</f>
      </c>
      <c r="K19" s="9" t="n">
        <v>0.1739</v>
      </c>
      <c r="L19" s="6" t="n">
        <v>885.32</v>
      </c>
      <c r="M19" s="18"/>
      <c r="N19" s="17"/>
      <c r="O19" s="17"/>
      <c r="P19" s="18"/>
      <c r="Q19" s="18"/>
    </row>
    <row collapsed="false" customFormat="false" customHeight="false" hidden="false" ht="12.1" outlineLevel="0" r="20">
      <c r="A20" s="17" t="s">
        <v>69</v>
      </c>
      <c r="B20" s="17" t="s">
        <v>17</v>
      </c>
      <c r="C20" s="17" t="s">
        <v>70</v>
      </c>
      <c r="D20" s="17" t="s">
        <v>19</v>
      </c>
      <c r="E20" s="7" t="n">
        <v>2</v>
      </c>
      <c r="F20" s="6" t="n">
        <v>956.5</v>
      </c>
      <c r="G20" s="18" t="n">
        <v>0</v>
      </c>
      <c r="H20" s="6" t="n">
        <v>0</v>
      </c>
      <c r="I20" s="17"/>
      <c r="J20" s="6" t="s">
        <f>=E20*F20*Портфель!$Q$13</f>
      </c>
      <c r="K20" s="9" t="n">
        <v>0.2034</v>
      </c>
      <c r="L20" s="6" t="n">
        <v>846.34</v>
      </c>
      <c r="M20" s="18"/>
      <c r="N20" s="17"/>
      <c r="O20" s="17"/>
      <c r="P20" s="18"/>
      <c r="Q20" s="18"/>
    </row>
    <row collapsed="false" customFormat="false" customHeight="false" hidden="false" ht="12.1" outlineLevel="0" r="21">
      <c r="A21" s="17" t="s">
        <v>71</v>
      </c>
      <c r="B21" s="17" t="s">
        <v>17</v>
      </c>
      <c r="C21" s="17" t="s">
        <v>72</v>
      </c>
      <c r="D21" s="17" t="s">
        <v>19</v>
      </c>
      <c r="E21" s="7" t="n">
        <v>30</v>
      </c>
      <c r="F21" s="6" t="n">
        <v>57.66</v>
      </c>
      <c r="G21" s="18" t="n">
        <v>0</v>
      </c>
      <c r="H21" s="6" t="n">
        <v>0</v>
      </c>
      <c r="I21" s="17"/>
      <c r="J21" s="6" t="s">
        <f>=E21*F21*Портфель!$Q$13</f>
      </c>
      <c r="K21" s="9" t="n">
        <v>0.038</v>
      </c>
      <c r="L21" s="6" t="n">
        <v>53.23</v>
      </c>
      <c r="M21" s="18"/>
      <c r="N21" s="17"/>
      <c r="O21" s="17"/>
      <c r="P21" s="18"/>
      <c r="Q21" s="18"/>
    </row>
    <row collapsed="false" customFormat="false" customHeight="false" hidden="false" ht="12.1" outlineLevel="0" r="22">
      <c r="A22" s="17" t="s">
        <v>73</v>
      </c>
      <c r="B22" s="17" t="s">
        <v>17</v>
      </c>
      <c r="C22" s="17" t="s">
        <v>74</v>
      </c>
      <c r="D22" s="17" t="s">
        <v>19</v>
      </c>
      <c r="E22" s="7" t="n">
        <v>3000</v>
      </c>
      <c r="F22" s="6" t="n">
        <v>0.479</v>
      </c>
      <c r="G22" s="18" t="n">
        <v>0</v>
      </c>
      <c r="H22" s="6" t="n">
        <v>0</v>
      </c>
      <c r="I22" s="17"/>
      <c r="J22" s="6" t="s">
        <f>=E22*F22*Портфель!$Q$13</f>
      </c>
      <c r="K22" s="9" t="n">
        <v>-0.089</v>
      </c>
      <c r="L22" s="6" t="n">
        <v>0.7</v>
      </c>
      <c r="M22" s="18"/>
      <c r="N22" s="17"/>
      <c r="O22" s="17"/>
      <c r="P22" s="18"/>
      <c r="Q22" s="18"/>
    </row>
    <row collapsed="false" customFormat="false" customHeight="false" hidden="false" ht="12.1" outlineLevel="0" r="23">
      <c r="A23" s="17" t="s">
        <v>75</v>
      </c>
      <c r="B23" s="17" t="s">
        <v>17</v>
      </c>
      <c r="C23" s="17" t="s">
        <v>76</v>
      </c>
      <c r="D23" s="17" t="s">
        <v>19</v>
      </c>
      <c r="E23" s="7" t="n">
        <v>30</v>
      </c>
      <c r="F23" s="6" t="n">
        <v>42.64</v>
      </c>
      <c r="G23" s="18" t="n">
        <v>0</v>
      </c>
      <c r="H23" s="6" t="n">
        <v>0</v>
      </c>
      <c r="I23" s="17"/>
      <c r="J23" s="6" t="s">
        <f>=E23*F23*Портфель!$Q$13</f>
      </c>
      <c r="K23" s="9" t="n">
        <v>-0.1336</v>
      </c>
      <c r="L23" s="6" t="n">
        <v>74.85</v>
      </c>
      <c r="M23" s="18"/>
      <c r="N23" s="17"/>
      <c r="O23" s="17"/>
      <c r="P23" s="18"/>
      <c r="Q23" s="18"/>
    </row>
    <row collapsed="false" customFormat="false" customHeight="false" hidden="false" ht="12.1" outlineLevel="0" r="24">
      <c r="A24" s="17" t="s">
        <v>77</v>
      </c>
      <c r="B24" s="17" t="s">
        <v>17</v>
      </c>
      <c r="C24" s="17" t="s">
        <v>78</v>
      </c>
      <c r="D24" s="17" t="s">
        <v>19</v>
      </c>
      <c r="E24" s="7" t="n">
        <v>4</v>
      </c>
      <c r="F24" s="6" t="n">
        <v>270</v>
      </c>
      <c r="G24" s="18" t="n">
        <v>0</v>
      </c>
      <c r="H24" s="6" t="n">
        <v>0</v>
      </c>
      <c r="I24" s="17"/>
      <c r="J24" s="6" t="s">
        <f>=E24*F24*Портфель!$Q$13</f>
      </c>
      <c r="K24" s="9" t="n">
        <v>-0.3093</v>
      </c>
      <c r="L24" s="6" t="n">
        <v>1253.02</v>
      </c>
      <c r="M24" s="18"/>
      <c r="N24" s="17"/>
      <c r="O24" s="17"/>
      <c r="P24" s="18"/>
      <c r="Q24" s="18"/>
    </row>
    <row collapsed="false" customFormat="false" customHeight="false" hidden="false" ht="12.1" outlineLevel="0" r="25">
      <c r="A25" s="17" t="s">
        <v>79</v>
      </c>
      <c r="B25" s="17" t="s">
        <v>17</v>
      </c>
      <c r="C25" s="17" t="s">
        <v>80</v>
      </c>
      <c r="D25" s="17" t="s">
        <v>19</v>
      </c>
      <c r="E25" s="7" t="n">
        <v>10</v>
      </c>
      <c r="F25" s="6" t="n">
        <v>104.34</v>
      </c>
      <c r="G25" s="18" t="n">
        <v>0</v>
      </c>
      <c r="H25" s="6" t="n">
        <v>0</v>
      </c>
      <c r="I25" s="17"/>
      <c r="J25" s="6" t="s">
        <f>=E25*F25*Портфель!$Q$13</f>
      </c>
      <c r="K25" s="9" t="n">
        <v>-0.006</v>
      </c>
      <c r="L25" s="6" t="n">
        <v>128.87</v>
      </c>
      <c r="M25" s="18"/>
      <c r="N25" s="17"/>
      <c r="O25" s="17"/>
      <c r="P25" s="18"/>
      <c r="Q25" s="18"/>
    </row>
    <row collapsed="false" customFormat="false" customHeight="false" hidden="false" ht="12.1" outlineLevel="0" r="26">
      <c r="A26" s="17" t="s">
        <v>81</v>
      </c>
      <c r="B26" s="17" t="s">
        <v>17</v>
      </c>
      <c r="C26" s="17" t="s">
        <v>82</v>
      </c>
      <c r="D26" s="17" t="s">
        <v>19</v>
      </c>
      <c r="E26" s="7" t="n">
        <v>14</v>
      </c>
      <c r="F26" s="6" t="n">
        <v>64.9</v>
      </c>
      <c r="G26" s="18" t="n">
        <v>0</v>
      </c>
      <c r="H26" s="6" t="n">
        <v>0</v>
      </c>
      <c r="I26" s="17"/>
      <c r="J26" s="6" t="s">
        <f>=E26*F26*Портфель!$Q$13</f>
      </c>
      <c r="K26" s="9" t="n">
        <v>-0.2858</v>
      </c>
      <c r="L26" s="6" t="n">
        <v>202.51</v>
      </c>
      <c r="M26" s="18"/>
      <c r="N26" s="17"/>
      <c r="O26" s="17"/>
      <c r="P26" s="18"/>
      <c r="Q26" s="18"/>
    </row>
    <row collapsed="false" customFormat="false" customHeight="false" hidden="false" ht="12.1" outlineLevel="0" r="27">
      <c r="A27" s="17" t="s">
        <v>83</v>
      </c>
      <c r="B27" s="17" t="s">
        <v>17</v>
      </c>
      <c r="C27" s="17" t="s">
        <v>84</v>
      </c>
      <c r="D27" s="17" t="s">
        <v>19</v>
      </c>
      <c r="E27" s="7" t="n">
        <v>7</v>
      </c>
      <c r="F27" s="6" t="n">
        <v>119.74</v>
      </c>
      <c r="G27" s="18" t="n">
        <v>0</v>
      </c>
      <c r="H27" s="6" t="n">
        <v>0</v>
      </c>
      <c r="I27" s="17"/>
      <c r="J27" s="6" t="s">
        <f>=E27*F27*Портфель!$Q$13</f>
      </c>
      <c r="K27" s="9" t="n">
        <v>-0.4465</v>
      </c>
      <c r="L27" s="6" t="n">
        <v>216.34</v>
      </c>
      <c r="M27" s="18"/>
      <c r="N27" s="17"/>
      <c r="O27" s="17"/>
      <c r="P27" s="18"/>
      <c r="Q27" s="18"/>
    </row>
    <row collapsed="false" customFormat="false" customHeight="false" hidden="false" ht="12.1" outlineLevel="0" r="28">
      <c r="A28" s="17" t="s">
        <v>85</v>
      </c>
      <c r="B28" s="17" t="s">
        <v>17</v>
      </c>
      <c r="C28" s="17" t="s">
        <v>86</v>
      </c>
      <c r="D28" s="17" t="s">
        <v>19</v>
      </c>
      <c r="E28" s="7" t="n">
        <v>2000</v>
      </c>
      <c r="F28" s="6" t="n">
        <v>0.4038</v>
      </c>
      <c r="G28" s="18" t="n">
        <v>0</v>
      </c>
      <c r="H28" s="6" t="n">
        <v>0</v>
      </c>
      <c r="I28" s="17"/>
      <c r="J28" s="6" t="s">
        <f>=E28*F28*Портфель!$Q$13</f>
      </c>
      <c r="K28" s="9" t="n">
        <v>-0.1293</v>
      </c>
      <c r="L28" s="6" t="n">
        <v>0.82</v>
      </c>
      <c r="M28" s="18"/>
      <c r="N28" s="17"/>
      <c r="O28" s="17"/>
      <c r="P28" s="18"/>
      <c r="Q28" s="18"/>
    </row>
    <row collapsed="false" customFormat="false" customHeight="false" hidden="false" ht="12.1" outlineLevel="0" r="29">
      <c r="A29" s="17" t="s">
        <v>87</v>
      </c>
      <c r="B29" s="17" t="s">
        <v>17</v>
      </c>
      <c r="C29" s="17" t="s">
        <v>88</v>
      </c>
      <c r="D29" s="17" t="s">
        <v>19</v>
      </c>
      <c r="E29" s="7" t="n">
        <v>10</v>
      </c>
      <c r="F29" s="6" t="n">
        <v>70.69</v>
      </c>
      <c r="G29" s="18" t="n">
        <v>0</v>
      </c>
      <c r="H29" s="6" t="n">
        <v>0</v>
      </c>
      <c r="I29" s="17"/>
      <c r="J29" s="6" t="s">
        <f>=E29*F29*Портфель!$Q$13</f>
      </c>
      <c r="K29" s="9" t="n">
        <v>0.0525</v>
      </c>
      <c r="L29" s="6" t="n">
        <v>82.6</v>
      </c>
      <c r="M29" s="18"/>
      <c r="N29" s="17"/>
      <c r="O29" s="17"/>
      <c r="P29" s="18"/>
      <c r="Q29" s="18"/>
    </row>
    <row collapsed="false" customFormat="false" customHeight="false" hidden="false" ht="12.1" outlineLevel="0" r="30">
      <c r="A30" s="17"/>
      <c r="B30" s="17"/>
      <c r="C30" s="17"/>
      <c r="D30" s="17"/>
      <c r="E30" s="7"/>
      <c r="F30" s="6"/>
      <c r="G30" s="4"/>
      <c r="H30" s="4" t="s">
        <v>89</v>
      </c>
      <c r="I30" s="4"/>
      <c r="J30" s="5" t="s">
        <f>=SUM(J2:J29)</f>
      </c>
      <c r="K30" s="4"/>
      <c r="L30" s="4"/>
      <c r="M30" s="18"/>
      <c r="N30" s="17"/>
      <c r="O30" s="17"/>
      <c r="P30" s="18"/>
      <c r="Q30" s="18"/>
    </row>
    <row collapsed="false" customFormat="false" customHeight="false" hidden="false" ht="12.1" outlineLevel="0" r="31">
      <c r="A31" s="17" t="s">
        <v>90</v>
      </c>
      <c r="B31" s="17" t="s">
        <v>91</v>
      </c>
      <c r="C31" s="17" t="s">
        <v>92</v>
      </c>
      <c r="D31" s="17" t="s">
        <v>19</v>
      </c>
      <c r="E31" s="7" t="n">
        <v>520</v>
      </c>
      <c r="F31" s="6" t="n">
        <v>6.41</v>
      </c>
      <c r="G31" s="18" t="n">
        <v>0</v>
      </c>
      <c r="H31" s="6" t="n">
        <v>0</v>
      </c>
      <c r="I31" s="17"/>
      <c r="J31" s="6" t="s">
        <f>=E31*F31*Портфель!$Q$13</f>
      </c>
      <c r="K31" s="9" t="n">
        <v>0.061</v>
      </c>
      <c r="L31" s="6" t="n">
        <v>5.18</v>
      </c>
      <c r="M31" s="18"/>
      <c r="N31" s="17"/>
      <c r="O31" s="17"/>
      <c r="P31" s="18"/>
      <c r="Q31" s="18"/>
    </row>
    <row collapsed="false" customFormat="false" customHeight="false" hidden="false" ht="12.1" outlineLevel="0" r="32">
      <c r="A32" s="17" t="s">
        <v>93</v>
      </c>
      <c r="B32" s="17" t="s">
        <v>91</v>
      </c>
      <c r="C32" s="17" t="s">
        <v>94</v>
      </c>
      <c r="D32" s="17" t="s">
        <v>64</v>
      </c>
      <c r="E32" s="7" t="n">
        <v>8</v>
      </c>
      <c r="F32" s="6" t="n">
        <v>2.4034</v>
      </c>
      <c r="G32" s="18" t="n">
        <v>0</v>
      </c>
      <c r="H32" s="6" t="n">
        <v>0</v>
      </c>
      <c r="I32" s="17"/>
      <c r="J32" s="6" t="s">
        <f>=E32*F32*Портфель!$Q$17</f>
      </c>
      <c r="K32" s="9" t="n">
        <v>0.186</v>
      </c>
      <c r="L32" s="6" t="n">
        <v>95.57</v>
      </c>
      <c r="M32" s="18"/>
      <c r="N32" s="17"/>
      <c r="O32" s="17"/>
      <c r="P32" s="18"/>
      <c r="Q32" s="18"/>
    </row>
    <row collapsed="false" customFormat="false" customHeight="false" hidden="false" ht="12.1" outlineLevel="0" r="33">
      <c r="A33" s="17" t="s">
        <v>95</v>
      </c>
      <c r="B33" s="17" t="s">
        <v>91</v>
      </c>
      <c r="C33" s="17" t="s">
        <v>96</v>
      </c>
      <c r="D33" s="17" t="s">
        <v>19</v>
      </c>
      <c r="E33" s="7" t="n">
        <v>318</v>
      </c>
      <c r="F33" s="6" t="n">
        <v>2.785</v>
      </c>
      <c r="G33" s="18" t="n">
        <v>0</v>
      </c>
      <c r="H33" s="6" t="n">
        <v>0</v>
      </c>
      <c r="I33" s="17"/>
      <c r="J33" s="6" t="s">
        <f>=E33*F33*Портфель!$Q$13</f>
      </c>
      <c r="K33" s="9" t="n">
        <v>0.2673</v>
      </c>
      <c r="L33" s="6" t="n">
        <v>1.07</v>
      </c>
      <c r="M33" s="18"/>
      <c r="N33" s="17"/>
      <c r="O33" s="17"/>
      <c r="P33" s="18"/>
      <c r="Q33" s="18"/>
    </row>
    <row collapsed="false" customFormat="false" customHeight="false" hidden="false" ht="12.1" outlineLevel="0" r="34">
      <c r="A34" s="17" t="s">
        <v>97</v>
      </c>
      <c r="B34" s="17" t="s">
        <v>91</v>
      </c>
      <c r="C34" s="17" t="s">
        <v>98</v>
      </c>
      <c r="D34" s="17" t="s">
        <v>19</v>
      </c>
      <c r="E34" s="7" t="n">
        <v>6</v>
      </c>
      <c r="F34" s="6" t="n">
        <v>139.34303443</v>
      </c>
      <c r="G34" s="18" t="n">
        <v>0</v>
      </c>
      <c r="H34" s="6" t="n">
        <v>0</v>
      </c>
      <c r="I34" s="17"/>
      <c r="J34" s="6" t="s">
        <f>=E34*F34*Портфель!$Q$13</f>
      </c>
      <c r="K34" s="9" t="n">
        <v>0.2217</v>
      </c>
      <c r="L34" s="6" t="n">
        <v>71.81</v>
      </c>
      <c r="M34" s="18"/>
      <c r="N34" s="17"/>
      <c r="O34" s="17"/>
      <c r="P34" s="18"/>
      <c r="Q34" s="18"/>
    </row>
    <row collapsed="false" customFormat="false" customHeight="false" hidden="false" ht="12.1" outlineLevel="0" r="35">
      <c r="A35" s="17" t="s">
        <v>99</v>
      </c>
      <c r="B35" s="17" t="s">
        <v>91</v>
      </c>
      <c r="C35" s="17" t="s">
        <v>100</v>
      </c>
      <c r="D35" s="17" t="s">
        <v>19</v>
      </c>
      <c r="E35" s="7" t="n">
        <v>43</v>
      </c>
      <c r="F35" s="6" t="n">
        <v>18.325</v>
      </c>
      <c r="G35" s="18" t="n">
        <v>0</v>
      </c>
      <c r="H35" s="6" t="n">
        <v>0</v>
      </c>
      <c r="I35" s="17"/>
      <c r="J35" s="6" t="s">
        <f>=E35*F35*Портфель!$Q$13</f>
      </c>
      <c r="K35" s="9" t="n">
        <v>0.1385</v>
      </c>
      <c r="L35" s="6" t="n">
        <v>11.82</v>
      </c>
      <c r="M35" s="18"/>
      <c r="N35" s="17"/>
      <c r="O35" s="17"/>
      <c r="P35" s="18"/>
      <c r="Q35" s="18"/>
    </row>
    <row collapsed="false" customFormat="false" customHeight="false" hidden="false" ht="12.1" outlineLevel="0" r="36">
      <c r="A36" s="17" t="s">
        <v>101</v>
      </c>
      <c r="B36" s="17" t="s">
        <v>91</v>
      </c>
      <c r="C36" s="17" t="s">
        <v>102</v>
      </c>
      <c r="D36" s="17" t="s">
        <v>19</v>
      </c>
      <c r="E36" s="7" t="n">
        <v>270</v>
      </c>
      <c r="F36" s="6" t="n">
        <v>2.85741829</v>
      </c>
      <c r="G36" s="18" t="n">
        <v>0</v>
      </c>
      <c r="H36" s="6" t="n">
        <v>0</v>
      </c>
      <c r="I36" s="17"/>
      <c r="J36" s="6" t="s">
        <f>=E36*F36*Портфель!$Q$13</f>
      </c>
      <c r="K36" s="9" t="n">
        <v>0.1258</v>
      </c>
      <c r="L36" s="6" t="n">
        <v>1.85</v>
      </c>
      <c r="M36" s="18"/>
      <c r="N36" s="17"/>
      <c r="O36" s="17"/>
      <c r="P36" s="18"/>
      <c r="Q36" s="18"/>
    </row>
    <row collapsed="false" customFormat="false" customHeight="false" hidden="false" ht="12.1" outlineLevel="0" r="37">
      <c r="A37" s="17" t="s">
        <v>103</v>
      </c>
      <c r="B37" s="17" t="s">
        <v>91</v>
      </c>
      <c r="C37" s="17" t="s">
        <v>104</v>
      </c>
      <c r="D37" s="17" t="s">
        <v>19</v>
      </c>
      <c r="E37" s="7" t="n">
        <v>7</v>
      </c>
      <c r="F37" s="6" t="n">
        <v>78.1</v>
      </c>
      <c r="G37" s="18" t="n">
        <v>0</v>
      </c>
      <c r="H37" s="6" t="n">
        <v>0</v>
      </c>
      <c r="I37" s="17"/>
      <c r="J37" s="6" t="s">
        <f>=E37*F37*Портфель!$Q$13</f>
      </c>
      <c r="K37" s="9" t="n">
        <v>0.0051</v>
      </c>
      <c r="L37" s="6" t="n">
        <v>76.63</v>
      </c>
      <c r="M37" s="18"/>
      <c r="N37" s="17"/>
      <c r="O37" s="17"/>
      <c r="P37" s="18"/>
      <c r="Q37" s="18"/>
    </row>
    <row collapsed="false" customFormat="false" customHeight="false" hidden="false" ht="12.1" outlineLevel="0" r="38">
      <c r="A38" s="17" t="s">
        <v>105</v>
      </c>
      <c r="B38" s="17" t="s">
        <v>91</v>
      </c>
      <c r="C38" s="17" t="s">
        <v>106</v>
      </c>
      <c r="D38" s="17" t="s">
        <v>19</v>
      </c>
      <c r="E38" s="7" t="n">
        <v>98</v>
      </c>
      <c r="F38" s="6" t="n">
        <v>4.81</v>
      </c>
      <c r="G38" s="18" t="n">
        <v>0</v>
      </c>
      <c r="H38" s="6" t="n">
        <v>0</v>
      </c>
      <c r="I38" s="17"/>
      <c r="J38" s="6" t="s">
        <f>=E38*F38*Портфель!$Q$13</f>
      </c>
      <c r="K38" s="9" t="n">
        <v>-0.0753</v>
      </c>
      <c r="L38" s="6" t="n">
        <v>6.64</v>
      </c>
      <c r="M38" s="18"/>
      <c r="N38" s="17"/>
      <c r="O38" s="17"/>
      <c r="P38" s="18"/>
      <c r="Q38" s="18"/>
    </row>
    <row collapsed="false" customFormat="false" customHeight="false" hidden="false" ht="12.1" outlineLevel="0" r="39">
      <c r="A39" s="17" t="s">
        <v>107</v>
      </c>
      <c r="B39" s="17" t="s">
        <v>91</v>
      </c>
      <c r="C39" s="17" t="s">
        <v>108</v>
      </c>
      <c r="D39" s="17" t="s">
        <v>19</v>
      </c>
      <c r="E39" s="7" t="n">
        <v>50</v>
      </c>
      <c r="F39" s="6" t="n">
        <v>7.975</v>
      </c>
      <c r="G39" s="18" t="n">
        <v>0</v>
      </c>
      <c r="H39" s="6" t="n">
        <v>0</v>
      </c>
      <c r="I39" s="17"/>
      <c r="J39" s="6" t="s">
        <f>=E39*F39*Портфель!$Q$13</f>
      </c>
      <c r="K39" s="9" t="n">
        <v>-0.0256</v>
      </c>
      <c r="L39" s="6" t="n">
        <v>8.79</v>
      </c>
      <c r="M39" s="18"/>
      <c r="N39" s="17"/>
      <c r="O39" s="17"/>
      <c r="P39" s="18"/>
      <c r="Q39" s="18"/>
    </row>
    <row collapsed="false" customFormat="false" customHeight="false" hidden="false" ht="12.1" outlineLevel="0" r="40">
      <c r="A40" s="17" t="s">
        <v>109</v>
      </c>
      <c r="B40" s="17" t="s">
        <v>91</v>
      </c>
      <c r="C40" s="17" t="s">
        <v>110</v>
      </c>
      <c r="D40" s="17" t="s">
        <v>19</v>
      </c>
      <c r="E40" s="7" t="n">
        <v>134</v>
      </c>
      <c r="F40" s="6" t="n">
        <v>2.81</v>
      </c>
      <c r="G40" s="18" t="n">
        <v>0</v>
      </c>
      <c r="H40" s="6" t="n">
        <v>0</v>
      </c>
      <c r="I40" s="17"/>
      <c r="J40" s="6" t="s">
        <f>=E40*F40*Портфель!$Q$13</f>
      </c>
      <c r="K40" s="9" t="n">
        <v>-0.2768</v>
      </c>
      <c r="L40" s="6" t="n">
        <v>10.61</v>
      </c>
      <c r="M40" s="18"/>
      <c r="N40" s="17"/>
      <c r="O40" s="17"/>
      <c r="P40" s="18"/>
      <c r="Q40" s="18"/>
    </row>
    <row collapsed="false" customFormat="false" customHeight="false" hidden="false" ht="12.1" outlineLevel="0" r="41">
      <c r="A41" s="17"/>
      <c r="B41" s="17"/>
      <c r="C41" s="17"/>
      <c r="D41" s="17"/>
      <c r="E41" s="7"/>
      <c r="F41" s="6"/>
      <c r="G41" s="4"/>
      <c r="H41" s="4" t="s">
        <v>111</v>
      </c>
      <c r="I41" s="4"/>
      <c r="J41" s="5" t="s">
        <f>=SUM(J31:J40)</f>
      </c>
      <c r="K41" s="4"/>
      <c r="L41" s="4"/>
      <c r="M41" s="18"/>
      <c r="N41" s="17"/>
      <c r="O41" s="17"/>
      <c r="P41" s="18"/>
      <c r="Q41" s="18"/>
    </row>
    <row collapsed="false" customFormat="false" customHeight="false" hidden="false" ht="12.1" outlineLevel="0" r="42">
      <c r="A42" s="17" t="s">
        <v>112</v>
      </c>
      <c r="B42" s="17" t="s">
        <v>113</v>
      </c>
      <c r="C42" s="17" t="s">
        <v>114</v>
      </c>
      <c r="D42" s="17" t="s">
        <v>19</v>
      </c>
      <c r="E42" s="7" t="n">
        <v>2</v>
      </c>
      <c r="F42" s="6" t="n">
        <v>99.98</v>
      </c>
      <c r="G42" s="18" t="n">
        <v>1000</v>
      </c>
      <c r="H42" s="6" t="n">
        <v>0</v>
      </c>
      <c r="I42" s="17" t="s">
        <v>115</v>
      </c>
      <c r="J42" s="6" t="s">
        <f>=E42*((F42/100*G42)*Портфель!$Q$13 + H42*Портфель!$Q$13) </f>
      </c>
      <c r="K42" s="9" t="n">
        <v>0.0474</v>
      </c>
      <c r="L42" s="6" t="n">
        <v>1048.78</v>
      </c>
      <c r="M42" s="18"/>
      <c r="N42" s="17"/>
      <c r="O42" s="17"/>
      <c r="P42" s="18"/>
      <c r="Q42" s="18"/>
    </row>
    <row collapsed="false" customFormat="false" customHeight="false" hidden="false" ht="12.1" outlineLevel="0" r="43">
      <c r="A43" s="17" t="s">
        <v>116</v>
      </c>
      <c r="B43" s="17" t="s">
        <v>113</v>
      </c>
      <c r="C43" s="17" t="s">
        <v>117</v>
      </c>
      <c r="D43" s="17" t="s">
        <v>19</v>
      </c>
      <c r="E43" s="7" t="n">
        <v>2</v>
      </c>
      <c r="F43" s="6" t="n">
        <v>89.68</v>
      </c>
      <c r="G43" s="18" t="n">
        <v>1000</v>
      </c>
      <c r="H43" s="6" t="n">
        <v>27.77</v>
      </c>
      <c r="I43" s="17" t="s">
        <v>118</v>
      </c>
      <c r="J43" s="6" t="s">
        <f>=E43*((F43/100*G43)*Портфель!$Q$13 + H43*Портфель!$Q$13) </f>
      </c>
      <c r="K43" s="9" t="n">
        <v>0.0781</v>
      </c>
      <c r="L43" s="6" t="n">
        <v>1023.64</v>
      </c>
      <c r="M43" s="18"/>
      <c r="N43" s="17"/>
      <c r="O43" s="17"/>
      <c r="P43" s="18"/>
      <c r="Q43" s="18"/>
    </row>
    <row collapsed="false" customFormat="false" customHeight="false" hidden="false" ht="12.1" outlineLevel="0" r="44">
      <c r="A44" s="17" t="s">
        <v>119</v>
      </c>
      <c r="B44" s="17" t="s">
        <v>113</v>
      </c>
      <c r="C44" s="17" t="s">
        <v>120</v>
      </c>
      <c r="D44" s="17" t="s">
        <v>19</v>
      </c>
      <c r="E44" s="7" t="n">
        <v>1</v>
      </c>
      <c r="F44" s="6" t="n">
        <v>95.183</v>
      </c>
      <c r="G44" s="18" t="n">
        <v>1000</v>
      </c>
      <c r="H44" s="6" t="n">
        <v>7.43</v>
      </c>
      <c r="I44" s="17" t="s">
        <v>121</v>
      </c>
      <c r="J44" s="6" t="s">
        <f>=E44*((F44/100*G44)*Портфель!$Q$13 + H44*Портфель!$Q$13) </f>
      </c>
      <c r="K44" s="9" t="n">
        <v>0.073</v>
      </c>
      <c r="L44" s="6" t="n">
        <v>1003.97</v>
      </c>
      <c r="M44" s="18"/>
      <c r="N44" s="17"/>
      <c r="O44" s="17"/>
      <c r="P44" s="18"/>
      <c r="Q44" s="18"/>
    </row>
    <row collapsed="false" customFormat="false" customHeight="false" hidden="false" ht="12.1" outlineLevel="0" r="45">
      <c r="A45" s="17"/>
      <c r="B45" s="17"/>
      <c r="C45" s="17"/>
      <c r="D45" s="17"/>
      <c r="E45" s="7"/>
      <c r="F45" s="6"/>
      <c r="G45" s="4"/>
      <c r="H45" s="4" t="s">
        <v>122</v>
      </c>
      <c r="I45" s="4"/>
      <c r="J45" s="5" t="s">
        <f>=SUM(J42:J44)</f>
      </c>
      <c r="K45" s="4"/>
      <c r="L45" s="4"/>
      <c r="M45" s="18"/>
      <c r="N45" s="17"/>
      <c r="O45" s="17"/>
      <c r="P45" s="18"/>
      <c r="Q45" s="18"/>
    </row>
    <row collapsed="false" customFormat="false" customHeight="false" hidden="false" ht="12.1" outlineLevel="0" r="46">
      <c r="A46" s="17" t="s">
        <v>19</v>
      </c>
      <c r="B46" s="17" t="s">
        <v>3</v>
      </c>
      <c r="C46" s="17" t="s">
        <v>123</v>
      </c>
      <c r="D46" s="17" t="s">
        <v>19</v>
      </c>
      <c r="E46" s="7" t="n">
        <v>744.45</v>
      </c>
      <c r="F46" s="6" t="n">
        <v>1</v>
      </c>
      <c r="G46" s="18" t="n">
        <v>0</v>
      </c>
      <c r="H46" s="6" t="n">
        <v>0</v>
      </c>
      <c r="I46" s="17"/>
      <c r="J46" s="6" t="s">
        <f>=E46*F46</f>
      </c>
      <c r="K46" s="18"/>
      <c r="L46" s="6"/>
      <c r="M46" s="18"/>
      <c r="N46" s="17"/>
      <c r="O46" s="17"/>
      <c r="P46" s="18"/>
      <c r="Q46" s="18"/>
    </row>
    <row collapsed="false" customFormat="false" customHeight="false" hidden="false" ht="12.1" outlineLevel="0" r="47">
      <c r="A47" s="17"/>
      <c r="B47" s="17"/>
      <c r="C47" s="17"/>
      <c r="D47" s="17"/>
      <c r="E47" s="7"/>
      <c r="F47" s="6"/>
      <c r="G47" s="4"/>
      <c r="H47" s="4" t="s">
        <v>124</v>
      </c>
      <c r="I47" s="4"/>
      <c r="J47" s="5" t="s">
        <f>=SUM(J46:J46)</f>
      </c>
      <c r="K47" s="4"/>
      <c r="L47" s="4"/>
      <c r="M47" s="18"/>
      <c r="N47" s="17"/>
      <c r="O47" s="17"/>
      <c r="P47" s="18"/>
      <c r="Q47" s="18"/>
    </row>
    <row collapsed="false" customFormat="false" customHeight="false" hidden="false" ht="12.1" outlineLevel="0" r="48">
      <c r="A48" s="17"/>
      <c r="B48" s="17"/>
      <c r="C48" s="17"/>
      <c r="D48" s="17"/>
      <c r="E48" s="7"/>
      <c r="F48" s="6"/>
      <c r="G48" s="4"/>
      <c r="H48" s="4" t="s">
        <v>125</v>
      </c>
      <c r="I48" s="4"/>
      <c r="J48" s="5" t="s">
        <f>=J30+J41+J45+J47</f>
      </c>
      <c r="K48" s="18"/>
      <c r="L48" s="6"/>
      <c r="M48" s="18"/>
      <c r="N48" s="17"/>
      <c r="O48" s="17"/>
      <c r="P48" s="18"/>
      <c r="Q48" s="18"/>
    </row>
  </sheetData>
  <mergeCells>
    <mergeCell ref="H30:I30"/>
    <mergeCell ref="H41:I41"/>
    <mergeCell ref="H45:I45"/>
    <mergeCell ref="H47:I47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1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9" t="s">
        <v>126</v>
      </c>
      <c r="B1" s="19" t="s">
        <v>9</v>
      </c>
      <c r="C1" s="19" t="s">
        <v>127</v>
      </c>
      <c r="D1" s="19" t="s">
        <v>128</v>
      </c>
      <c r="E1" s="19" t="s">
        <v>129</v>
      </c>
      <c r="F1" s="19" t="s">
        <v>130</v>
      </c>
      <c r="G1" s="19" t="s">
        <v>131</v>
      </c>
      <c r="H1" s="19" t="s">
        <v>132</v>
      </c>
    </row>
    <row collapsed="false" customFormat="false" customHeight="false" hidden="false" ht="12.1" outlineLevel="0" r="2">
      <c r="A2" s="14" t="n">
        <v>44197</v>
      </c>
      <c r="B2" s="6" t="n">
        <v>2776.4</v>
      </c>
      <c r="C2" s="17" t="s">
        <v>133</v>
      </c>
      <c r="D2" s="17"/>
      <c r="E2" s="17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44204</v>
      </c>
      <c r="B3" s="6" t="n">
        <v>1000</v>
      </c>
      <c r="C3" s="17" t="s">
        <v>134</v>
      </c>
      <c r="D3" s="17"/>
      <c r="E3" s="17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44207</v>
      </c>
      <c r="B4" s="6" t="n">
        <v>43.8</v>
      </c>
      <c r="C4" s="17" t="s">
        <v>135</v>
      </c>
      <c r="D4" s="17"/>
      <c r="E4" s="17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44208</v>
      </c>
      <c r="B5" s="6" t="n">
        <v>319.55</v>
      </c>
      <c r="C5" s="17" t="s">
        <v>134</v>
      </c>
      <c r="D5" s="17"/>
      <c r="E5" s="17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44218</v>
      </c>
      <c r="B6" s="6" t="n">
        <v>2000</v>
      </c>
      <c r="C6" s="17" t="s">
        <v>134</v>
      </c>
      <c r="D6" s="17"/>
      <c r="E6" s="17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44229</v>
      </c>
      <c r="B7" s="6" t="n">
        <v>2500</v>
      </c>
      <c r="C7" s="17" t="s">
        <v>134</v>
      </c>
      <c r="D7" s="17"/>
      <c r="E7" s="17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44245</v>
      </c>
      <c r="B8" s="6" t="n">
        <v>-18.08</v>
      </c>
      <c r="C8" s="17" t="s">
        <v>136</v>
      </c>
      <c r="D8" s="17"/>
      <c r="E8" s="17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44246</v>
      </c>
      <c r="B9" s="6" t="n">
        <v>18.08</v>
      </c>
      <c r="C9" s="17" t="s">
        <v>137</v>
      </c>
      <c r="D9" s="17"/>
      <c r="E9" s="17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44249</v>
      </c>
      <c r="B10" s="6" t="n">
        <v>2903.66</v>
      </c>
      <c r="C10" s="17" t="s">
        <v>134</v>
      </c>
      <c r="D10" s="17"/>
      <c r="E10" s="17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44275</v>
      </c>
      <c r="B11" s="6" t="n">
        <v>-18.08</v>
      </c>
      <c r="C11" s="17" t="s">
        <v>136</v>
      </c>
      <c r="D11" s="17"/>
      <c r="E11" s="17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44278</v>
      </c>
      <c r="B12" s="6" t="n">
        <v>18.08</v>
      </c>
      <c r="C12" s="17" t="s">
        <v>138</v>
      </c>
      <c r="D12" s="17"/>
      <c r="E12" s="17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44278</v>
      </c>
      <c r="B13" s="6" t="n">
        <v>4000</v>
      </c>
      <c r="C13" s="17" t="s">
        <v>134</v>
      </c>
      <c r="D13" s="17"/>
      <c r="E13" s="17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44285</v>
      </c>
      <c r="B14" s="6" t="n">
        <v>3000</v>
      </c>
      <c r="C14" s="17" t="s">
        <v>134</v>
      </c>
      <c r="D14" s="17"/>
      <c r="E14" s="17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44305</v>
      </c>
      <c r="B15" s="6" t="n">
        <v>-18.08</v>
      </c>
      <c r="C15" s="17" t="s">
        <v>136</v>
      </c>
      <c r="D15" s="17"/>
      <c r="E15" s="17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44306</v>
      </c>
      <c r="B16" s="6" t="n">
        <v>18.08</v>
      </c>
      <c r="C16" s="17" t="s">
        <v>139</v>
      </c>
      <c r="D16" s="17"/>
      <c r="E16" s="17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44309</v>
      </c>
      <c r="B17" s="6" t="n">
        <v>5000</v>
      </c>
      <c r="C17" s="17" t="s">
        <v>134</v>
      </c>
      <c r="D17" s="17"/>
      <c r="E17" s="17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44313</v>
      </c>
      <c r="B18" s="6" t="n">
        <v>-21.69</v>
      </c>
      <c r="C18" s="17" t="s">
        <v>140</v>
      </c>
      <c r="D18" s="17"/>
      <c r="E18" s="17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44314</v>
      </c>
      <c r="B19" s="6" t="n">
        <v>21.69</v>
      </c>
      <c r="C19" s="17" t="s">
        <v>141</v>
      </c>
      <c r="D19" s="17"/>
      <c r="E19" s="17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44323</v>
      </c>
      <c r="B20" s="6" t="n">
        <v>-57.3</v>
      </c>
      <c r="C20" s="17" t="s">
        <v>142</v>
      </c>
      <c r="D20" s="17"/>
      <c r="E20" s="17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44327</v>
      </c>
      <c r="B21" s="6" t="n">
        <v>-34</v>
      </c>
      <c r="C21" s="17" t="s">
        <v>143</v>
      </c>
      <c r="D21" s="17"/>
      <c r="E21" s="17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44328</v>
      </c>
      <c r="B22" s="6" t="n">
        <v>-163</v>
      </c>
      <c r="C22" s="17" t="s">
        <v>144</v>
      </c>
      <c r="D22" s="17"/>
      <c r="E22" s="17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44334</v>
      </c>
      <c r="B23" s="6" t="n">
        <v>34</v>
      </c>
      <c r="C23" s="17" t="s">
        <v>145</v>
      </c>
      <c r="D23" s="17"/>
      <c r="E23" s="17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44335</v>
      </c>
      <c r="B24" s="6" t="n">
        <v>-18.08</v>
      </c>
      <c r="C24" s="17" t="s">
        <v>136</v>
      </c>
      <c r="D24" s="17"/>
      <c r="E24" s="17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44336</v>
      </c>
      <c r="B25" s="6" t="n">
        <v>18.08</v>
      </c>
      <c r="C25" s="17" t="s">
        <v>146</v>
      </c>
      <c r="D25" s="17"/>
      <c r="E25" s="17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44340</v>
      </c>
      <c r="B26" s="6" t="n">
        <v>5000</v>
      </c>
      <c r="C26" s="17" t="s">
        <v>134</v>
      </c>
      <c r="D26" s="17"/>
      <c r="E26" s="17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44347</v>
      </c>
      <c r="B27" s="6" t="n">
        <v>163</v>
      </c>
      <c r="C27" s="17" t="s">
        <v>147</v>
      </c>
      <c r="D27" s="17"/>
      <c r="E27" s="17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44348</v>
      </c>
      <c r="B28" s="6" t="n">
        <v>-40.77</v>
      </c>
      <c r="C28" s="17" t="s">
        <v>148</v>
      </c>
      <c r="D28" s="17"/>
      <c r="E28" s="17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44348</v>
      </c>
      <c r="B29" s="6" t="n">
        <v>-31.27</v>
      </c>
      <c r="C29" s="17" t="s">
        <v>149</v>
      </c>
      <c r="D29" s="17"/>
      <c r="E29" s="17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44350</v>
      </c>
      <c r="B30" s="6" t="n">
        <v>65.41</v>
      </c>
      <c r="C30" s="17" t="s">
        <v>150</v>
      </c>
      <c r="D30" s="17"/>
      <c r="E30" s="17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44357</v>
      </c>
      <c r="B31" s="6" t="n">
        <v>31.27</v>
      </c>
      <c r="C31" s="17" t="s">
        <v>151</v>
      </c>
      <c r="D31" s="17"/>
      <c r="E31" s="17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44358</v>
      </c>
      <c r="B32" s="6" t="n">
        <v>40.77</v>
      </c>
      <c r="C32" s="17" t="s">
        <v>151</v>
      </c>
      <c r="D32" s="17"/>
      <c r="E32" s="17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44365</v>
      </c>
      <c r="B33" s="6" t="n">
        <v>-18.08</v>
      </c>
      <c r="C33" s="17" t="s">
        <v>136</v>
      </c>
      <c r="D33" s="17"/>
      <c r="E33" s="17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44368</v>
      </c>
      <c r="B34" s="6" t="n">
        <v>18.08</v>
      </c>
      <c r="C34" s="17" t="s">
        <v>152</v>
      </c>
      <c r="D34" s="17"/>
      <c r="E34" s="17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44369</v>
      </c>
      <c r="B35" s="6" t="n">
        <v>-220.77</v>
      </c>
      <c r="C35" s="17" t="s">
        <v>153</v>
      </c>
      <c r="D35" s="17"/>
      <c r="E35" s="17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44377</v>
      </c>
      <c r="B36" s="6" t="n">
        <v>5000</v>
      </c>
      <c r="C36" s="17" t="s">
        <v>134</v>
      </c>
      <c r="D36" s="17"/>
      <c r="E36" s="17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44379</v>
      </c>
      <c r="B37" s="6" t="n">
        <v>-52</v>
      </c>
      <c r="C37" s="17" t="s">
        <v>154</v>
      </c>
      <c r="D37" s="17"/>
      <c r="E37" s="17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44384</v>
      </c>
      <c r="B38" s="6" t="n">
        <v>220.77</v>
      </c>
      <c r="C38" s="17" t="s">
        <v>155</v>
      </c>
      <c r="D38" s="17"/>
      <c r="E38" s="17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44385</v>
      </c>
      <c r="B39" s="6" t="n">
        <v>-231.1</v>
      </c>
      <c r="C39" s="17" t="s">
        <v>156</v>
      </c>
      <c r="D39" s="17"/>
      <c r="E39" s="17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44386</v>
      </c>
      <c r="B40" s="6" t="n">
        <v>-21.6</v>
      </c>
      <c r="C40" s="17" t="s">
        <v>157</v>
      </c>
      <c r="D40" s="17"/>
      <c r="E40" s="17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44386</v>
      </c>
      <c r="B41" s="6" t="n">
        <v>-10.3</v>
      </c>
      <c r="C41" s="17" t="s">
        <v>158</v>
      </c>
      <c r="D41" s="17"/>
      <c r="E41" s="17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44395</v>
      </c>
      <c r="B42" s="6" t="n">
        <v>-18.08</v>
      </c>
      <c r="C42" s="17" t="s">
        <v>136</v>
      </c>
      <c r="D42" s="17"/>
      <c r="E42" s="17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44397</v>
      </c>
      <c r="B43" s="6" t="n">
        <v>18.08</v>
      </c>
      <c r="C43" s="17" t="s">
        <v>159</v>
      </c>
      <c r="D43" s="17"/>
      <c r="E43" s="17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44398</v>
      </c>
      <c r="B44" s="6" t="n">
        <v>52.04</v>
      </c>
      <c r="C44" s="17" t="s">
        <v>160</v>
      </c>
      <c r="D44" s="17"/>
      <c r="E44" s="17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44400</v>
      </c>
      <c r="B45" s="6" t="n">
        <v>233.1</v>
      </c>
      <c r="C45" s="17" t="s">
        <v>161</v>
      </c>
      <c r="D45" s="17"/>
      <c r="E45" s="17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44403</v>
      </c>
      <c r="B46" s="6" t="n">
        <v>-46.87</v>
      </c>
      <c r="C46" s="17" t="s">
        <v>162</v>
      </c>
      <c r="D46" s="17"/>
      <c r="E46" s="17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44403</v>
      </c>
      <c r="B47" s="6" t="n">
        <v>5000</v>
      </c>
      <c r="C47" s="17" t="s">
        <v>134</v>
      </c>
      <c r="D47" s="17"/>
      <c r="E47" s="17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44404</v>
      </c>
      <c r="B48" s="6" t="n">
        <v>-43.38</v>
      </c>
      <c r="C48" s="17" t="s">
        <v>163</v>
      </c>
      <c r="D48" s="17"/>
      <c r="E48" s="17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44404</v>
      </c>
      <c r="B49" s="6" t="n">
        <v>46.87</v>
      </c>
      <c r="C49" s="17" t="s">
        <v>164</v>
      </c>
      <c r="D49" s="17"/>
      <c r="E49" s="17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44405</v>
      </c>
      <c r="B50" s="6" t="n">
        <v>10.3</v>
      </c>
      <c r="C50" s="17" t="s">
        <v>165</v>
      </c>
      <c r="D50" s="17"/>
      <c r="E50" s="17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44405</v>
      </c>
      <c r="B51" s="6" t="n">
        <v>21.6</v>
      </c>
      <c r="C51" s="17" t="s">
        <v>166</v>
      </c>
      <c r="D51" s="17"/>
      <c r="E51" s="17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44405</v>
      </c>
      <c r="B52" s="6" t="n">
        <v>43.38</v>
      </c>
      <c r="C52" s="17" t="s">
        <v>167</v>
      </c>
      <c r="D52" s="17"/>
      <c r="E52" s="17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44419</v>
      </c>
      <c r="B53" s="6" t="n">
        <v>-44.38</v>
      </c>
      <c r="C53" s="17" t="s">
        <v>168</v>
      </c>
      <c r="D53" s="17"/>
      <c r="E53" s="17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44420</v>
      </c>
      <c r="B54" s="6" t="n">
        <v>44.38</v>
      </c>
      <c r="C54" s="17" t="s">
        <v>169</v>
      </c>
      <c r="D54" s="17"/>
      <c r="E54" s="17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44421</v>
      </c>
      <c r="B55" s="6" t="n">
        <v>1000</v>
      </c>
      <c r="C55" s="17" t="s">
        <v>134</v>
      </c>
      <c r="D55" s="17"/>
      <c r="E55" s="17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44425</v>
      </c>
      <c r="B56" s="6" t="n">
        <v>-18.08</v>
      </c>
      <c r="C56" s="17" t="s">
        <v>136</v>
      </c>
      <c r="D56" s="17"/>
      <c r="E56" s="17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44425</v>
      </c>
      <c r="B57" s="6" t="n">
        <v>18.08</v>
      </c>
      <c r="C57" s="17" t="s">
        <v>170</v>
      </c>
      <c r="D57" s="17"/>
      <c r="E57" s="17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44434</v>
      </c>
      <c r="B58" s="6" t="n">
        <v>4700</v>
      </c>
      <c r="C58" s="17" t="s">
        <v>134</v>
      </c>
      <c r="D58" s="17"/>
      <c r="E58" s="17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44440</v>
      </c>
      <c r="B59" s="6" t="n">
        <v>-32.41</v>
      </c>
      <c r="C59" s="17" t="s">
        <v>171</v>
      </c>
      <c r="D59" s="17"/>
      <c r="E59" s="17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44440</v>
      </c>
      <c r="B60" s="6" t="n">
        <v>32.41</v>
      </c>
      <c r="C60" s="17" t="s">
        <v>172</v>
      </c>
      <c r="D60" s="17"/>
      <c r="E60" s="17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44441</v>
      </c>
      <c r="B61" s="6" t="n">
        <v>-146.9</v>
      </c>
      <c r="C61" s="17" t="s">
        <v>173</v>
      </c>
      <c r="D61" s="17"/>
      <c r="E61" s="17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44449</v>
      </c>
      <c r="B62" s="6" t="n">
        <v>-29.2</v>
      </c>
      <c r="C62" s="17" t="s">
        <v>174</v>
      </c>
      <c r="D62" s="17"/>
      <c r="E62" s="17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44449</v>
      </c>
      <c r="B63" s="6" t="n">
        <v>-56.5</v>
      </c>
      <c r="C63" s="17" t="s">
        <v>175</v>
      </c>
      <c r="D63" s="17"/>
      <c r="E63" s="17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44454</v>
      </c>
      <c r="B64" s="6" t="n">
        <v>146.9</v>
      </c>
      <c r="C64" s="17" t="s">
        <v>176</v>
      </c>
      <c r="D64" s="17"/>
      <c r="E64" s="17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44455</v>
      </c>
      <c r="B65" s="6" t="n">
        <v>-18.08</v>
      </c>
      <c r="C65" s="17" t="s">
        <v>136</v>
      </c>
      <c r="D65" s="17"/>
      <c r="E65" s="17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44455</v>
      </c>
      <c r="B66" s="6" t="n">
        <v>18.08</v>
      </c>
      <c r="C66" s="17" t="s">
        <v>177</v>
      </c>
      <c r="D66" s="17"/>
      <c r="E66" s="17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44455</v>
      </c>
      <c r="B67" s="6" t="n">
        <v>5000</v>
      </c>
      <c r="C67" s="17" t="s">
        <v>134</v>
      </c>
      <c r="D67" s="17"/>
      <c r="E67" s="17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44459</v>
      </c>
      <c r="B68" s="6" t="n">
        <v>5000</v>
      </c>
      <c r="C68" s="17" t="s">
        <v>134</v>
      </c>
      <c r="D68" s="17"/>
      <c r="E68" s="17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44460</v>
      </c>
      <c r="B69" s="6" t="n">
        <v>65.27</v>
      </c>
      <c r="C69" s="17" t="s">
        <v>178</v>
      </c>
      <c r="D69" s="17"/>
      <c r="E69" s="17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44466</v>
      </c>
      <c r="B70" s="6" t="n">
        <v>-30.3</v>
      </c>
      <c r="C70" s="17" t="s">
        <v>179</v>
      </c>
      <c r="D70" s="17"/>
      <c r="E70" s="17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44470</v>
      </c>
      <c r="B71" s="6" t="n">
        <v>30.3</v>
      </c>
      <c r="C71" s="17" t="s">
        <v>180</v>
      </c>
      <c r="D71" s="17"/>
      <c r="E71" s="17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44473</v>
      </c>
      <c r="B72" s="6" t="n">
        <v>32.81</v>
      </c>
      <c r="C72" s="17" t="s">
        <v>150</v>
      </c>
      <c r="D72" s="17"/>
      <c r="E72" s="17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44481</v>
      </c>
      <c r="B73" s="6" t="n">
        <v>-57.08</v>
      </c>
      <c r="C73" s="17" t="s">
        <v>181</v>
      </c>
      <c r="D73" s="17"/>
      <c r="E73" s="17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44481</v>
      </c>
      <c r="B74" s="6" t="n">
        <v>-91.5</v>
      </c>
      <c r="C74" s="17" t="s">
        <v>182</v>
      </c>
      <c r="D74" s="17"/>
      <c r="E74" s="17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44485</v>
      </c>
      <c r="B75" s="6" t="n">
        <v>-18.08</v>
      </c>
      <c r="C75" s="17" t="s">
        <v>136</v>
      </c>
      <c r="D75" s="17"/>
      <c r="E75" s="17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44487</v>
      </c>
      <c r="B76" s="6" t="n">
        <v>18.08</v>
      </c>
      <c r="C76" s="17" t="s">
        <v>183</v>
      </c>
      <c r="D76" s="17"/>
      <c r="E76" s="17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44491</v>
      </c>
      <c r="B77" s="6" t="n">
        <v>5000</v>
      </c>
      <c r="C77" s="17" t="s">
        <v>134</v>
      </c>
      <c r="D77" s="17"/>
      <c r="E77" s="17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44494</v>
      </c>
      <c r="B78" s="6" t="n">
        <v>92.5</v>
      </c>
      <c r="C78" s="17" t="s">
        <v>161</v>
      </c>
      <c r="D78" s="17"/>
      <c r="E78" s="17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44495</v>
      </c>
      <c r="B79" s="6" t="n">
        <v>-43.38</v>
      </c>
      <c r="C79" s="17" t="s">
        <v>163</v>
      </c>
      <c r="D79" s="17"/>
      <c r="E79" s="17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44495</v>
      </c>
      <c r="B80" s="6" t="n">
        <v>43.38</v>
      </c>
      <c r="C80" s="17" t="s">
        <v>184</v>
      </c>
      <c r="D80" s="17"/>
      <c r="E80" s="17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44496</v>
      </c>
      <c r="B81" s="6" t="n">
        <v>57.08</v>
      </c>
      <c r="C81" s="17" t="s">
        <v>185</v>
      </c>
      <c r="D81" s="17"/>
      <c r="E81" s="17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44501.435266204</v>
      </c>
      <c r="B82" s="6" t="n">
        <v>5000</v>
      </c>
      <c r="C82" s="17" t="s">
        <v>134</v>
      </c>
      <c r="D82" s="17"/>
      <c r="E82" s="17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44507</v>
      </c>
      <c r="B83" s="6" t="n">
        <v>-22.7</v>
      </c>
      <c r="C83" s="17" t="s">
        <v>186</v>
      </c>
      <c r="D83" s="17"/>
      <c r="E83" s="17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44529</v>
      </c>
      <c r="B84" s="6" t="n">
        <v>-28.72</v>
      </c>
      <c r="C84" s="17" t="s">
        <v>187</v>
      </c>
      <c r="D84" s="17"/>
      <c r="E84" s="17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44529</v>
      </c>
      <c r="B85" s="6" t="n">
        <v>5000</v>
      </c>
      <c r="C85" s="17" t="s">
        <v>134</v>
      </c>
      <c r="D85" s="17"/>
      <c r="E85" s="17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44533</v>
      </c>
      <c r="B86" s="6" t="n">
        <v>22.96</v>
      </c>
      <c r="C86" s="17" t="s">
        <v>188</v>
      </c>
      <c r="D86" s="17"/>
      <c r="E86" s="17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44540.724618056</v>
      </c>
      <c r="B87" s="6" t="n">
        <v>3000</v>
      </c>
      <c r="C87" s="17" t="s">
        <v>134</v>
      </c>
      <c r="D87" s="17"/>
      <c r="E87" s="17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44543</v>
      </c>
      <c r="B88" s="6" t="n">
        <v>-33.16</v>
      </c>
      <c r="C88" s="17" t="s">
        <v>189</v>
      </c>
      <c r="D88" s="17"/>
      <c r="E88" s="17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44543</v>
      </c>
      <c r="B89" s="6" t="n">
        <v>33.16</v>
      </c>
      <c r="C89" s="17" t="s">
        <v>190</v>
      </c>
      <c r="D89" s="17"/>
      <c r="E89" s="17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44544</v>
      </c>
      <c r="B90" s="6" t="n">
        <v>-149.86</v>
      </c>
      <c r="C90" s="17" t="s">
        <v>191</v>
      </c>
      <c r="D90" s="17"/>
      <c r="E90" s="17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4" t="n">
        <v>44547</v>
      </c>
      <c r="B91" s="6" t="n">
        <v>-331.66</v>
      </c>
      <c r="C91" s="17" t="s">
        <v>192</v>
      </c>
      <c r="D91" s="17"/>
      <c r="E91" s="17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 t="n">
        <v>44550</v>
      </c>
      <c r="B92" s="6" t="n">
        <v>28.02</v>
      </c>
      <c r="C92" s="17" t="s">
        <v>193</v>
      </c>
      <c r="D92" s="17"/>
      <c r="E92" s="17"/>
      <c r="F92" s="6" t="s">
        <f>=A92-A91</f>
      </c>
      <c r="G92" s="6" t="s">
        <f>=B92+G91</f>
      </c>
      <c r="H92" s="6" t="s">
        <f>=F92*G91</f>
      </c>
    </row>
    <row collapsed="false" customFormat="false" customHeight="false" hidden="false" ht="12.1" outlineLevel="0" r="93">
      <c r="A93" s="14" t="n">
        <v>44551</v>
      </c>
      <c r="B93" s="6" t="n">
        <v>149.86</v>
      </c>
      <c r="C93" s="17" t="s">
        <v>176</v>
      </c>
      <c r="D93" s="17"/>
      <c r="E93" s="17"/>
      <c r="F93" s="6" t="s">
        <f>=A93-A92</f>
      </c>
      <c r="G93" s="6" t="s">
        <f>=B93+G92</f>
      </c>
      <c r="H93" s="6" t="s">
        <f>=F93*G92</f>
      </c>
    </row>
    <row collapsed="false" customFormat="false" customHeight="false" hidden="false" ht="12.1" outlineLevel="0" r="94">
      <c r="A94" s="14" t="n">
        <v>44558</v>
      </c>
      <c r="B94" s="6" t="n">
        <v>331.65</v>
      </c>
      <c r="C94" s="17" t="s">
        <v>155</v>
      </c>
      <c r="D94" s="17"/>
      <c r="E94" s="17"/>
      <c r="F94" s="6" t="s">
        <f>=A94-A93</f>
      </c>
      <c r="G94" s="6" t="s">
        <f>=B94+G93</f>
      </c>
      <c r="H94" s="6" t="s">
        <f>=F94*G93</f>
      </c>
    </row>
    <row collapsed="false" customFormat="false" customHeight="false" hidden="false" ht="12.1" outlineLevel="0" r="95">
      <c r="A95" s="14" t="n">
        <v>44564</v>
      </c>
      <c r="B95" s="6" t="n">
        <v>2000</v>
      </c>
      <c r="C95" s="17" t="s">
        <v>134</v>
      </c>
      <c r="D95" s="17"/>
      <c r="E95" s="17"/>
      <c r="F95" s="6" t="s">
        <f>=A95-A94</f>
      </c>
      <c r="G95" s="6" t="s">
        <f>=B95+G94</f>
      </c>
      <c r="H95" s="6" t="s">
        <f>=F95*G94</f>
      </c>
    </row>
    <row collapsed="false" customFormat="false" customHeight="false" hidden="false" ht="12.1" outlineLevel="0" r="96">
      <c r="A96" s="14" t="n">
        <v>44571</v>
      </c>
      <c r="B96" s="6" t="n">
        <v>-34.92</v>
      </c>
      <c r="C96" s="17" t="s">
        <v>194</v>
      </c>
      <c r="D96" s="17"/>
      <c r="E96" s="17"/>
      <c r="F96" s="6" t="s">
        <f>=A96-A95</f>
      </c>
      <c r="G96" s="6" t="s">
        <f>=B96+G95</f>
      </c>
      <c r="H96" s="6" t="s">
        <f>=F96*G95</f>
      </c>
    </row>
    <row collapsed="false" customFormat="false" customHeight="false" hidden="false" ht="12.1" outlineLevel="0" r="97">
      <c r="A97" s="14" t="n">
        <v>44574</v>
      </c>
      <c r="B97" s="6" t="n">
        <v>-116.15</v>
      </c>
      <c r="C97" s="17" t="s">
        <v>195</v>
      </c>
      <c r="D97" s="17"/>
      <c r="E97" s="17"/>
      <c r="F97" s="6" t="s">
        <f>=A97-A96</f>
      </c>
      <c r="G97" s="6" t="s">
        <f>=B97+G96</f>
      </c>
      <c r="H97" s="6" t="s">
        <f>=F97*G96</f>
      </c>
    </row>
    <row collapsed="false" customFormat="false" customHeight="false" hidden="false" ht="12.1" outlineLevel="0" r="98">
      <c r="A98" s="14" t="n">
        <v>44578.473194444</v>
      </c>
      <c r="B98" s="6" t="n">
        <v>5000</v>
      </c>
      <c r="C98" s="17" t="s">
        <v>134</v>
      </c>
      <c r="D98" s="17"/>
      <c r="E98" s="17"/>
      <c r="F98" s="6" t="s">
        <f>=A98-A97</f>
      </c>
      <c r="G98" s="6" t="s">
        <f>=B98+G97</f>
      </c>
      <c r="H98" s="6" t="s">
        <f>=F98*G97</f>
      </c>
    </row>
    <row collapsed="false" customFormat="false" customHeight="false" hidden="false" ht="12.1" outlineLevel="0" r="99">
      <c r="A99" s="14" t="n">
        <v>44580</v>
      </c>
      <c r="B99" s="6" t="n">
        <v>2000</v>
      </c>
      <c r="C99" s="17" t="s">
        <v>134</v>
      </c>
      <c r="D99" s="17"/>
      <c r="E99" s="17"/>
      <c r="F99" s="6" t="s">
        <f>=A99-A98</f>
      </c>
      <c r="G99" s="6" t="s">
        <f>=B99+G98</f>
      </c>
      <c r="H99" s="6" t="s">
        <f>=F99*G98</f>
      </c>
    </row>
    <row collapsed="false" customFormat="false" customHeight="false" hidden="false" ht="12.1" outlineLevel="0" r="100">
      <c r="A100" s="14" t="n">
        <v>44585</v>
      </c>
      <c r="B100" s="6" t="n">
        <v>-46.87</v>
      </c>
      <c r="C100" s="17" t="s">
        <v>162</v>
      </c>
      <c r="D100" s="17"/>
      <c r="E100" s="17"/>
      <c r="F100" s="6" t="s">
        <f>=A100-A99</f>
      </c>
      <c r="G100" s="6" t="s">
        <f>=B100+G99</f>
      </c>
      <c r="H100" s="6" t="s">
        <f>=F100*G99</f>
      </c>
    </row>
    <row collapsed="false" customFormat="false" customHeight="false" hidden="false" ht="12.1" outlineLevel="0" r="101">
      <c r="A101" s="14" t="n">
        <v>44585</v>
      </c>
      <c r="B101" s="6" t="n">
        <v>46.87</v>
      </c>
      <c r="C101" s="17" t="s">
        <v>196</v>
      </c>
      <c r="D101" s="17"/>
      <c r="E101" s="17"/>
      <c r="F101" s="6" t="s">
        <f>=A101-A100</f>
      </c>
      <c r="G101" s="6" t="s">
        <f>=B101+G100</f>
      </c>
      <c r="H101" s="6" t="s">
        <f>=F101*G100</f>
      </c>
    </row>
    <row collapsed="false" customFormat="false" customHeight="false" hidden="false" ht="12.1" outlineLevel="0" r="102">
      <c r="A102" s="14" t="n">
        <v>44586</v>
      </c>
      <c r="B102" s="6" t="n">
        <v>-65.07</v>
      </c>
      <c r="C102" s="17" t="s">
        <v>197</v>
      </c>
      <c r="D102" s="17"/>
      <c r="E102" s="17"/>
      <c r="F102" s="6" t="s">
        <f>=A102-A101</f>
      </c>
      <c r="G102" s="6" t="s">
        <f>=B102+G101</f>
      </c>
      <c r="H102" s="6" t="s">
        <f>=F102*G101</f>
      </c>
    </row>
    <row collapsed="false" customFormat="false" customHeight="false" hidden="false" ht="12.1" outlineLevel="0" r="103">
      <c r="A103" s="14" t="n">
        <v>44586</v>
      </c>
      <c r="B103" s="6" t="n">
        <v>65.07</v>
      </c>
      <c r="C103" s="17" t="s">
        <v>198</v>
      </c>
      <c r="D103" s="17"/>
      <c r="E103" s="17"/>
      <c r="F103" s="6" t="s">
        <f>=A103-A102</f>
      </c>
      <c r="G103" s="6" t="s">
        <f>=B103+G102</f>
      </c>
      <c r="H103" s="6" t="s">
        <f>=F103*G102</f>
      </c>
    </row>
    <row collapsed="false" customFormat="false" customHeight="false" hidden="false" ht="12.1" outlineLevel="0" r="104">
      <c r="A104" s="14" t="n">
        <v>44586</v>
      </c>
      <c r="B104" s="6" t="n">
        <v>34.92</v>
      </c>
      <c r="C104" s="17" t="s">
        <v>185</v>
      </c>
      <c r="D104" s="17"/>
      <c r="E104" s="17"/>
      <c r="F104" s="6" t="s">
        <f>=A104-A103</f>
      </c>
      <c r="G104" s="6" t="s">
        <f>=B104+G103</f>
      </c>
      <c r="H104" s="6" t="s">
        <f>=F104*G103</f>
      </c>
    </row>
    <row collapsed="false" customFormat="false" customHeight="false" hidden="false" ht="12.1" outlineLevel="0" r="105">
      <c r="A105" s="14" t="n">
        <v>44589</v>
      </c>
      <c r="B105" s="6" t="n">
        <v>116.15</v>
      </c>
      <c r="C105" s="17" t="s">
        <v>199</v>
      </c>
      <c r="D105" s="17"/>
      <c r="E105" s="17"/>
      <c r="F105" s="6" t="s">
        <f>=A105-A104</f>
      </c>
      <c r="G105" s="6" t="s">
        <f>=B105+G104</f>
      </c>
      <c r="H105" s="6" t="s">
        <f>=F105*G104</f>
      </c>
    </row>
    <row collapsed="false" customFormat="false" customHeight="false" hidden="false" ht="12.1" outlineLevel="0" r="106">
      <c r="A106" s="14" t="n">
        <v>44594</v>
      </c>
      <c r="B106" s="6" t="n">
        <v>3000</v>
      </c>
      <c r="C106" s="17" t="s">
        <v>134</v>
      </c>
      <c r="D106" s="17"/>
      <c r="E106" s="17"/>
      <c r="F106" s="6" t="s">
        <f>=A106-A105</f>
      </c>
      <c r="G106" s="6" t="s">
        <f>=B106+G105</f>
      </c>
      <c r="H106" s="6" t="s">
        <f>=F106*G105</f>
      </c>
    </row>
    <row collapsed="false" customFormat="false" customHeight="false" hidden="false" ht="12.1" outlineLevel="0" r="107">
      <c r="A107" s="14" t="n">
        <v>44599</v>
      </c>
      <c r="B107" s="6" t="n">
        <v>-24.72</v>
      </c>
      <c r="C107" s="17" t="s">
        <v>200</v>
      </c>
      <c r="D107" s="17"/>
      <c r="E107" s="17"/>
      <c r="F107" s="6" t="s">
        <f>=A107-A106</f>
      </c>
      <c r="G107" s="6" t="s">
        <f>=B107+G106</f>
      </c>
      <c r="H107" s="6" t="s">
        <f>=F107*G106</f>
      </c>
    </row>
    <row collapsed="false" customFormat="false" customHeight="false" hidden="false" ht="12.1" outlineLevel="0" r="108">
      <c r="A108" s="14" t="n">
        <v>44601</v>
      </c>
      <c r="B108" s="6" t="n">
        <v>-88.76</v>
      </c>
      <c r="C108" s="17" t="s">
        <v>201</v>
      </c>
      <c r="D108" s="17"/>
      <c r="E108" s="17"/>
      <c r="F108" s="6" t="s">
        <f>=A108-A107</f>
      </c>
      <c r="G108" s="6" t="s">
        <f>=B108+G107</f>
      </c>
      <c r="H108" s="6" t="s">
        <f>=F108*G107</f>
      </c>
    </row>
    <row collapsed="false" customFormat="false" customHeight="false" hidden="false" ht="12.1" outlineLevel="0" r="109">
      <c r="A109" s="14" t="n">
        <v>44601</v>
      </c>
      <c r="B109" s="6" t="n">
        <v>88.76</v>
      </c>
      <c r="C109" s="17" t="s">
        <v>202</v>
      </c>
      <c r="D109" s="17"/>
      <c r="E109" s="17"/>
      <c r="F109" s="6" t="s">
        <f>=A109-A108</f>
      </c>
      <c r="G109" s="6" t="s">
        <f>=B109+G108</f>
      </c>
      <c r="H109" s="6" t="s">
        <f>=F109*G108</f>
      </c>
    </row>
    <row collapsed="false" customFormat="false" customHeight="false" hidden="false" ht="12.1" outlineLevel="0" r="110">
      <c r="A110" s="14" t="n">
        <v>44614</v>
      </c>
      <c r="B110" s="6" t="n">
        <v>3000</v>
      </c>
      <c r="C110" s="17" t="s">
        <v>134</v>
      </c>
      <c r="D110" s="17"/>
      <c r="E110" s="17"/>
      <c r="F110" s="6" t="s">
        <f>=A110-A109</f>
      </c>
      <c r="G110" s="6" t="s">
        <f>=B110+G109</f>
      </c>
      <c r="H110" s="6" t="s">
        <f>=F110*G109</f>
      </c>
    </row>
    <row collapsed="false" customFormat="false" customHeight="false" hidden="false" ht="12.1" outlineLevel="0" r="111">
      <c r="A111" s="14" t="n">
        <v>44617</v>
      </c>
      <c r="B111" s="6" t="n">
        <v>1500</v>
      </c>
      <c r="C111" s="17" t="s">
        <v>134</v>
      </c>
      <c r="D111" s="17"/>
      <c r="E111" s="17"/>
      <c r="F111" s="6" t="s">
        <f>=A111-A110</f>
      </c>
      <c r="G111" s="6" t="s">
        <f>=B111+G110</f>
      </c>
      <c r="H111" s="6" t="s">
        <f>=F111*G110</f>
      </c>
    </row>
    <row collapsed="false" customFormat="false" customHeight="false" hidden="false" ht="12.1" outlineLevel="0" r="112">
      <c r="A112" s="14" t="n">
        <v>44622</v>
      </c>
      <c r="B112" s="6" t="n">
        <v>-97.23</v>
      </c>
      <c r="C112" s="17" t="s">
        <v>203</v>
      </c>
      <c r="D112" s="17"/>
      <c r="E112" s="17"/>
      <c r="F112" s="6" t="s">
        <f>=A112-A111</f>
      </c>
      <c r="G112" s="6" t="s">
        <f>=B112+G111</f>
      </c>
      <c r="H112" s="6" t="s">
        <f>=F112*G111</f>
      </c>
    </row>
    <row collapsed="false" customFormat="false" customHeight="false" hidden="false" ht="12.1" outlineLevel="0" r="113">
      <c r="A113" s="14" t="n">
        <v>44623</v>
      </c>
      <c r="B113" s="6" t="n">
        <v>97.23</v>
      </c>
      <c r="C113" s="17" t="s">
        <v>204</v>
      </c>
      <c r="D113" s="17"/>
      <c r="E113" s="17"/>
      <c r="F113" s="6" t="s">
        <f>=A113-A112</f>
      </c>
      <c r="G113" s="6" t="s">
        <f>=B113+G112</f>
      </c>
      <c r="H113" s="6" t="s">
        <f>=F113*G112</f>
      </c>
    </row>
    <row collapsed="false" customFormat="false" customHeight="false" hidden="false" ht="12.1" outlineLevel="0" r="114">
      <c r="A114" s="14" t="n">
        <v>44643</v>
      </c>
      <c r="B114" s="6" t="n">
        <v>-38.64</v>
      </c>
      <c r="C114" s="17" t="s">
        <v>205</v>
      </c>
      <c r="D114" s="17"/>
      <c r="E114" s="17"/>
      <c r="F114" s="6" t="s">
        <f>=A114-A113</f>
      </c>
      <c r="G114" s="6" t="s">
        <f>=B114+G113</f>
      </c>
      <c r="H114" s="6" t="s">
        <f>=F114*G113</f>
      </c>
    </row>
    <row collapsed="false" customFormat="false" customHeight="false" hidden="false" ht="12.1" outlineLevel="0" r="115">
      <c r="A115" s="14" t="n">
        <v>44643</v>
      </c>
      <c r="B115" s="6" t="n">
        <v>38.64</v>
      </c>
      <c r="C115" s="17" t="s">
        <v>206</v>
      </c>
      <c r="D115" s="17"/>
      <c r="E115" s="17"/>
      <c r="F115" s="6" t="s">
        <f>=A115-A114</f>
      </c>
      <c r="G115" s="6" t="s">
        <f>=B115+G114</f>
      </c>
      <c r="H115" s="6" t="s">
        <f>=F115*G114</f>
      </c>
    </row>
    <row collapsed="false" customFormat="false" customHeight="false" hidden="false" ht="12.1" outlineLevel="0" r="116">
      <c r="A116" s="14" t="n">
        <v>44644</v>
      </c>
      <c r="B116" s="6" t="n">
        <v>3000</v>
      </c>
      <c r="C116" s="17" t="s">
        <v>134</v>
      </c>
      <c r="D116" s="17"/>
      <c r="E116" s="17"/>
      <c r="F116" s="6" t="s">
        <f>=A116-A115</f>
      </c>
      <c r="G116" s="6" t="s">
        <f>=B116+G115</f>
      </c>
      <c r="H116" s="6" t="s">
        <f>=F116*G115</f>
      </c>
    </row>
    <row collapsed="false" customFormat="false" customHeight="false" hidden="false" ht="12.1" outlineLevel="0" r="117">
      <c r="A117" s="14" t="n">
        <v>44645</v>
      </c>
      <c r="B117" s="6" t="n">
        <v>2000</v>
      </c>
      <c r="C117" s="17" t="s">
        <v>134</v>
      </c>
      <c r="D117" s="17"/>
      <c r="E117" s="17"/>
      <c r="F117" s="6" t="s">
        <f>=A117-A116</f>
      </c>
      <c r="G117" s="6" t="s">
        <f>=B117+G116</f>
      </c>
      <c r="H117" s="6" t="s">
        <f>=F117*G116</f>
      </c>
    </row>
    <row collapsed="false" customFormat="false" customHeight="false" hidden="false" ht="12.1" outlineLevel="0" r="118">
      <c r="A118" s="14" t="n">
        <v>44676</v>
      </c>
      <c r="B118" s="6" t="n">
        <v>5000</v>
      </c>
      <c r="C118" s="17" t="s">
        <v>134</v>
      </c>
      <c r="D118" s="17"/>
      <c r="E118" s="17"/>
      <c r="F118" s="6" t="s">
        <f>=A118-A117</f>
      </c>
      <c r="G118" s="6" t="s">
        <f>=B118+G117</f>
      </c>
      <c r="H118" s="6" t="s">
        <f>=F118*G117</f>
      </c>
    </row>
    <row collapsed="false" customFormat="false" customHeight="false" hidden="false" ht="12.1" outlineLevel="0" r="119">
      <c r="A119" s="14" t="n">
        <v>44677</v>
      </c>
      <c r="B119" s="6" t="n">
        <v>-65.07</v>
      </c>
      <c r="C119" s="17" t="s">
        <v>197</v>
      </c>
      <c r="D119" s="17"/>
      <c r="E119" s="17"/>
      <c r="F119" s="6" t="s">
        <f>=A119-A118</f>
      </c>
      <c r="G119" s="6" t="s">
        <f>=B119+G118</f>
      </c>
      <c r="H119" s="6" t="s">
        <f>=F119*G118</f>
      </c>
    </row>
    <row collapsed="false" customFormat="false" customHeight="false" hidden="false" ht="12.1" outlineLevel="0" r="120">
      <c r="A120" s="14" t="n">
        <v>44677</v>
      </c>
      <c r="B120" s="6" t="n">
        <v>65.07</v>
      </c>
      <c r="C120" s="17" t="s">
        <v>207</v>
      </c>
      <c r="D120" s="17"/>
      <c r="E120" s="17"/>
      <c r="F120" s="6" t="s">
        <f>=A120-A119</f>
      </c>
      <c r="G120" s="6" t="s">
        <f>=B120+G119</f>
      </c>
      <c r="H120" s="6" t="s">
        <f>=F120*G119</f>
      </c>
    </row>
    <row collapsed="false" customFormat="false" customHeight="false" hidden="false" ht="12.1" outlineLevel="0" r="121">
      <c r="A121" s="14" t="n">
        <v>44686</v>
      </c>
      <c r="B121" s="6" t="n">
        <v>-37.77</v>
      </c>
      <c r="C121" s="17" t="s">
        <v>208</v>
      </c>
      <c r="D121" s="17"/>
      <c r="E121" s="17"/>
      <c r="F121" s="6" t="s">
        <f>=A121-A120</f>
      </c>
      <c r="G121" s="6" t="s">
        <f>=B121+G120</f>
      </c>
      <c r="H121" s="6" t="s">
        <f>=F121*G120</f>
      </c>
    </row>
    <row collapsed="false" customFormat="false" customHeight="false" hidden="false" ht="12.1" outlineLevel="0" r="122">
      <c r="A122" s="14" t="n">
        <v>44688</v>
      </c>
      <c r="B122" s="6" t="n">
        <v>-21.9</v>
      </c>
      <c r="C122" s="17" t="s">
        <v>209</v>
      </c>
      <c r="D122" s="17"/>
      <c r="E122" s="17"/>
      <c r="F122" s="6" t="s">
        <f>=A122-A121</f>
      </c>
      <c r="G122" s="6" t="s">
        <f>=B122+G121</f>
      </c>
      <c r="H122" s="6" t="s">
        <f>=F122*G121</f>
      </c>
    </row>
    <row collapsed="false" customFormat="false" customHeight="false" hidden="false" ht="12.1" outlineLevel="0" r="123">
      <c r="A123" s="14" t="n">
        <v>44705</v>
      </c>
      <c r="B123" s="6" t="n">
        <v>37.77</v>
      </c>
      <c r="C123" s="17" t="s">
        <v>210</v>
      </c>
      <c r="D123" s="17"/>
      <c r="E123" s="17"/>
      <c r="F123" s="6" t="s">
        <f>=A123-A122</f>
      </c>
      <c r="G123" s="6" t="s">
        <f>=B123+G122</f>
      </c>
      <c r="H123" s="6" t="s">
        <f>=F123*G122</f>
      </c>
    </row>
    <row collapsed="false" customFormat="false" customHeight="false" hidden="false" ht="12.1" outlineLevel="0" r="124">
      <c r="A124" s="14" t="n">
        <v>44706</v>
      </c>
      <c r="B124" s="6" t="n">
        <v>5000</v>
      </c>
      <c r="C124" s="17" t="s">
        <v>134</v>
      </c>
      <c r="D124" s="17"/>
      <c r="E124" s="17"/>
      <c r="F124" s="6" t="s">
        <f>=A124-A123</f>
      </c>
      <c r="G124" s="6" t="s">
        <f>=B124+G123</f>
      </c>
      <c r="H124" s="6" t="s">
        <f>=F124*G123</f>
      </c>
    </row>
    <row collapsed="false" customFormat="false" customHeight="false" hidden="false" ht="12.1" outlineLevel="0" r="125">
      <c r="A125" s="14" t="n">
        <v>44719</v>
      </c>
      <c r="B125" s="6" t="n">
        <v>5000</v>
      </c>
      <c r="C125" s="17" t="s">
        <v>134</v>
      </c>
      <c r="D125" s="17"/>
      <c r="E125" s="17"/>
      <c r="F125" s="6" t="s">
        <f>=A125-A124</f>
      </c>
      <c r="G125" s="6" t="s">
        <f>=B125+G124</f>
      </c>
      <c r="H125" s="6" t="s">
        <f>=F125*G124</f>
      </c>
    </row>
    <row collapsed="false" customFormat="false" customHeight="false" hidden="false" ht="12.1" outlineLevel="0" r="126">
      <c r="A126" s="14" t="n">
        <v>44721.668055556</v>
      </c>
      <c r="B126" s="6" t="n">
        <v>495.61</v>
      </c>
      <c r="C126" s="17" t="s">
        <v>211</v>
      </c>
      <c r="D126" s="17"/>
      <c r="E126" s="17"/>
      <c r="F126" s="6" t="s">
        <f>=A126-A125</f>
      </c>
      <c r="G126" s="6" t="s">
        <f>=B126+G125</f>
      </c>
      <c r="H126" s="6" t="s">
        <f>=F126*G125</f>
      </c>
    </row>
    <row collapsed="false" customFormat="false" customHeight="false" hidden="false" ht="12.1" outlineLevel="0" r="127">
      <c r="A127" s="14" t="n">
        <v>44722</v>
      </c>
      <c r="B127" s="6" t="n">
        <v>-164.26</v>
      </c>
      <c r="C127" s="17" t="s">
        <v>212</v>
      </c>
      <c r="D127" s="17"/>
      <c r="E127" s="17"/>
      <c r="F127" s="6" t="s">
        <f>=A127-A126</f>
      </c>
      <c r="G127" s="6" t="s">
        <f>=B127+G126</f>
      </c>
      <c r="H127" s="6" t="s">
        <f>=F127*G126</f>
      </c>
    </row>
    <row collapsed="false" customFormat="false" customHeight="false" hidden="false" ht="12.1" outlineLevel="0" r="128">
      <c r="A128" s="14" t="n">
        <v>44725</v>
      </c>
      <c r="B128" s="6" t="n">
        <v>-42.38</v>
      </c>
      <c r="C128" s="17" t="s">
        <v>213</v>
      </c>
      <c r="D128" s="17"/>
      <c r="E128" s="17"/>
      <c r="F128" s="6" t="s">
        <f>=A128-A127</f>
      </c>
      <c r="G128" s="6" t="s">
        <f>=B128+G127</f>
      </c>
      <c r="H128" s="6" t="s">
        <f>=F128*G127</f>
      </c>
    </row>
    <row collapsed="false" customFormat="false" customHeight="false" hidden="false" ht="12.1" outlineLevel="0" r="129">
      <c r="A129" s="14" t="n">
        <v>44726</v>
      </c>
      <c r="B129" s="6" t="n">
        <v>42.38</v>
      </c>
      <c r="C129" s="17" t="s">
        <v>214</v>
      </c>
      <c r="D129" s="17"/>
      <c r="E129" s="17"/>
      <c r="F129" s="6" t="s">
        <f>=A129-A128</f>
      </c>
      <c r="G129" s="6" t="s">
        <f>=B129+G128</f>
      </c>
      <c r="H129" s="6" t="s">
        <f>=F129*G128</f>
      </c>
    </row>
    <row collapsed="false" customFormat="false" customHeight="false" hidden="false" ht="12.1" outlineLevel="0" r="130">
      <c r="A130" s="14" t="n">
        <v>44732</v>
      </c>
      <c r="B130" s="6" t="n">
        <v>5000</v>
      </c>
      <c r="C130" s="17" t="s">
        <v>134</v>
      </c>
      <c r="D130" s="17"/>
      <c r="E130" s="17"/>
      <c r="F130" s="6" t="s">
        <f>=A130-A129</f>
      </c>
      <c r="G130" s="6" t="s">
        <f>=B130+G129</f>
      </c>
      <c r="H130" s="6" t="s">
        <f>=F130*G129</f>
      </c>
    </row>
    <row collapsed="false" customFormat="false" customHeight="false" hidden="false" ht="12.1" outlineLevel="0" r="131">
      <c r="A131" s="14" t="n">
        <v>44739</v>
      </c>
      <c r="B131" s="6" t="n">
        <v>82.63</v>
      </c>
      <c r="C131" s="17" t="s">
        <v>215</v>
      </c>
      <c r="D131" s="17"/>
      <c r="E131" s="17"/>
      <c r="F131" s="6" t="s">
        <f>=A131-A130</f>
      </c>
      <c r="G131" s="6" t="s">
        <f>=B131+G130</f>
      </c>
      <c r="H131" s="6" t="s">
        <f>=F131*G130</f>
      </c>
    </row>
    <row collapsed="false" customFormat="false" customHeight="false" hidden="false" ht="12.1" outlineLevel="0" r="132">
      <c r="A132" s="14" t="n">
        <v>44739</v>
      </c>
      <c r="B132" s="6" t="n">
        <v>5000</v>
      </c>
      <c r="C132" s="17" t="s">
        <v>134</v>
      </c>
      <c r="D132" s="17"/>
      <c r="E132" s="17"/>
      <c r="F132" s="6" t="s">
        <f>=A132-A131</f>
      </c>
      <c r="G132" s="6" t="s">
        <f>=B132+G131</f>
      </c>
      <c r="H132" s="6" t="s">
        <f>=F132*G131</f>
      </c>
    </row>
    <row collapsed="false" customFormat="false" customHeight="false" hidden="false" ht="12.1" outlineLevel="0" r="133">
      <c r="A133" s="14" t="n">
        <v>44739</v>
      </c>
      <c r="B133" s="6" t="n">
        <v>81.63</v>
      </c>
      <c r="C133" s="17" t="s">
        <v>215</v>
      </c>
      <c r="D133" s="17"/>
      <c r="E133" s="17"/>
      <c r="F133" s="6" t="s">
        <f>=A133-A132</f>
      </c>
      <c r="G133" s="6" t="s">
        <f>=B133+G132</f>
      </c>
      <c r="H133" s="6" t="s">
        <f>=F133*G132</f>
      </c>
    </row>
    <row collapsed="false" customFormat="false" customHeight="false" hidden="false" ht="12.1" outlineLevel="0" r="134">
      <c r="A134" s="14" t="n">
        <v>44750</v>
      </c>
      <c r="B134" s="6" t="n">
        <v>-140.4</v>
      </c>
      <c r="C134" s="17" t="s">
        <v>216</v>
      </c>
      <c r="D134" s="17"/>
      <c r="E134" s="17"/>
      <c r="F134" s="6" t="s">
        <f>=A134-A133</f>
      </c>
      <c r="G134" s="6" t="s">
        <f>=B134+G133</f>
      </c>
      <c r="H134" s="6" t="s">
        <f>=F134*G133</f>
      </c>
    </row>
    <row collapsed="false" customFormat="false" customHeight="false" hidden="false" ht="12.1" outlineLevel="0" r="135">
      <c r="A135" s="14" t="n">
        <v>44752</v>
      </c>
      <c r="B135" s="6" t="n">
        <v>-92.1</v>
      </c>
      <c r="C135" s="17" t="s">
        <v>217</v>
      </c>
      <c r="D135" s="17"/>
      <c r="E135" s="17"/>
      <c r="F135" s="6" t="s">
        <f>=A135-A134</f>
      </c>
      <c r="G135" s="6" t="s">
        <f>=B135+G134</f>
      </c>
      <c r="H135" s="6" t="s">
        <f>=F135*G134</f>
      </c>
    </row>
    <row collapsed="false" customFormat="false" customHeight="false" hidden="false" ht="12.1" outlineLevel="0" r="136">
      <c r="A136" s="14" t="n">
        <v>44753</v>
      </c>
      <c r="B136" s="6" t="n">
        <v>-103.15</v>
      </c>
      <c r="C136" s="17" t="s">
        <v>218</v>
      </c>
      <c r="D136" s="17"/>
      <c r="E136" s="17"/>
      <c r="F136" s="6" t="s">
        <f>=A136-A135</f>
      </c>
      <c r="G136" s="6" t="s">
        <f>=B136+G135</f>
      </c>
      <c r="H136" s="6" t="s">
        <f>=F136*G135</f>
      </c>
    </row>
    <row collapsed="false" customFormat="false" customHeight="false" hidden="false" ht="12.1" outlineLevel="0" r="137">
      <c r="A137" s="14" t="n">
        <v>44753</v>
      </c>
      <c r="B137" s="6" t="n">
        <v>-672.43</v>
      </c>
      <c r="C137" s="17" t="s">
        <v>219</v>
      </c>
      <c r="D137" s="17"/>
      <c r="E137" s="17"/>
      <c r="F137" s="6" t="s">
        <f>=A137-A136</f>
      </c>
      <c r="G137" s="6" t="s">
        <f>=B137+G136</f>
      </c>
      <c r="H137" s="6" t="s">
        <f>=F137*G136</f>
      </c>
    </row>
    <row collapsed="false" customFormat="false" customHeight="false" hidden="false" ht="12.1" outlineLevel="0" r="138">
      <c r="A138" s="14" t="n">
        <v>44753</v>
      </c>
      <c r="B138" s="6" t="n">
        <v>-102.29</v>
      </c>
      <c r="C138" s="17" t="s">
        <v>220</v>
      </c>
      <c r="D138" s="17"/>
      <c r="E138" s="17"/>
      <c r="F138" s="6" t="s">
        <f>=A138-A137</f>
      </c>
      <c r="G138" s="6" t="s">
        <f>=B138+G137</f>
      </c>
      <c r="H138" s="6" t="s">
        <f>=F138*G137</f>
      </c>
    </row>
    <row collapsed="false" customFormat="false" customHeight="false" hidden="false" ht="12.1" outlineLevel="0" r="139">
      <c r="A139" s="14" t="n">
        <v>44754</v>
      </c>
      <c r="B139" s="6" t="n">
        <v>-589</v>
      </c>
      <c r="C139" s="17" t="s">
        <v>221</v>
      </c>
      <c r="D139" s="17"/>
      <c r="E139" s="17"/>
      <c r="F139" s="6" t="s">
        <f>=A139-A138</f>
      </c>
      <c r="G139" s="6" t="s">
        <f>=B139+G138</f>
      </c>
      <c r="H139" s="6" t="s">
        <f>=F139*G138</f>
      </c>
    </row>
    <row collapsed="false" customFormat="false" customHeight="false" hidden="false" ht="12.1" outlineLevel="0" r="140">
      <c r="A140" s="14" t="n">
        <v>44762</v>
      </c>
      <c r="B140" s="6" t="n">
        <v>-412</v>
      </c>
      <c r="C140" s="17" t="s">
        <v>222</v>
      </c>
      <c r="D140" s="17"/>
      <c r="E140" s="17"/>
      <c r="F140" s="6" t="s">
        <f>=A140-A139</f>
      </c>
      <c r="G140" s="6" t="s">
        <f>=B140+G139</f>
      </c>
      <c r="H140" s="6" t="s">
        <f>=F140*G139</f>
      </c>
    </row>
    <row collapsed="false" customFormat="false" customHeight="false" hidden="false" ht="12.1" outlineLevel="0" r="141">
      <c r="A141" s="14" t="n">
        <v>44762</v>
      </c>
      <c r="B141" s="6" t="n">
        <v>-158.4</v>
      </c>
      <c r="C141" s="17" t="s">
        <v>223</v>
      </c>
      <c r="D141" s="17"/>
      <c r="E141" s="17"/>
      <c r="F141" s="6" t="s">
        <f>=A141-A140</f>
      </c>
      <c r="G141" s="6" t="s">
        <f>=B141+G140</f>
      </c>
      <c r="H141" s="6" t="s">
        <f>=F141*G140</f>
      </c>
    </row>
    <row collapsed="false" customFormat="false" customHeight="false" hidden="false" ht="12.1" outlineLevel="0" r="142">
      <c r="A142" s="14" t="n">
        <v>44764</v>
      </c>
      <c r="B142" s="6" t="n">
        <v>92.09</v>
      </c>
      <c r="C142" s="17" t="s">
        <v>224</v>
      </c>
      <c r="D142" s="17"/>
      <c r="E142" s="17"/>
      <c r="F142" s="6" t="s">
        <f>=A142-A141</f>
      </c>
      <c r="G142" s="6" t="s">
        <f>=B142+G141</f>
      </c>
      <c r="H142" s="6" t="s">
        <f>=F142*G141</f>
      </c>
    </row>
    <row collapsed="false" customFormat="false" customHeight="false" hidden="false" ht="12.1" outlineLevel="0" r="143">
      <c r="A143" s="14" t="n">
        <v>44767</v>
      </c>
      <c r="B143" s="6" t="n">
        <v>-93.74</v>
      </c>
      <c r="C143" s="17" t="s">
        <v>225</v>
      </c>
      <c r="D143" s="17"/>
      <c r="E143" s="17"/>
      <c r="F143" s="6" t="s">
        <f>=A143-A142</f>
      </c>
      <c r="G143" s="6" t="s">
        <f>=B143+G142</f>
      </c>
      <c r="H143" s="6" t="s">
        <f>=F143*G142</f>
      </c>
    </row>
    <row collapsed="false" customFormat="false" customHeight="false" hidden="false" ht="12.1" outlineLevel="0" r="144">
      <c r="A144" s="14" t="n">
        <v>44767</v>
      </c>
      <c r="B144" s="6" t="n">
        <v>672.42</v>
      </c>
      <c r="C144" s="17" t="s">
        <v>226</v>
      </c>
      <c r="D144" s="17"/>
      <c r="E144" s="17"/>
      <c r="F144" s="6" t="s">
        <f>=A144-A143</f>
      </c>
      <c r="G144" s="6" t="s">
        <f>=B144+G143</f>
      </c>
      <c r="H144" s="6" t="s">
        <f>=F144*G143</f>
      </c>
    </row>
    <row collapsed="false" customFormat="false" customHeight="false" hidden="false" ht="12.1" outlineLevel="0" r="145">
      <c r="A145" s="14" t="n">
        <v>44767</v>
      </c>
      <c r="B145" s="6" t="n">
        <v>28.28</v>
      </c>
      <c r="C145" s="17" t="s">
        <v>166</v>
      </c>
      <c r="D145" s="17"/>
      <c r="E145" s="17"/>
      <c r="F145" s="6" t="s">
        <f>=A145-A144</f>
      </c>
      <c r="G145" s="6" t="s">
        <f>=B145+G144</f>
      </c>
      <c r="H145" s="6" t="s">
        <f>=F145*G144</f>
      </c>
    </row>
    <row collapsed="false" customFormat="false" customHeight="false" hidden="false" ht="12.1" outlineLevel="0" r="146">
      <c r="A146" s="14" t="n">
        <v>44767</v>
      </c>
      <c r="B146" s="6" t="n">
        <v>5000</v>
      </c>
      <c r="C146" s="17" t="s">
        <v>134</v>
      </c>
      <c r="D146" s="17"/>
      <c r="E146" s="17"/>
      <c r="F146" s="6" t="s">
        <f>=A146-A145</f>
      </c>
      <c r="G146" s="6" t="s">
        <f>=B146+G145</f>
      </c>
      <c r="H146" s="6" t="s">
        <f>=F146*G145</f>
      </c>
    </row>
    <row collapsed="false" customFormat="false" customHeight="false" hidden="false" ht="12.1" outlineLevel="0" r="147">
      <c r="A147" s="14" t="n">
        <v>44767</v>
      </c>
      <c r="B147" s="6" t="n">
        <v>93.74</v>
      </c>
      <c r="C147" s="17" t="s">
        <v>227</v>
      </c>
      <c r="D147" s="17"/>
      <c r="E147" s="17"/>
      <c r="F147" s="6" t="s">
        <f>=A147-A146</f>
      </c>
      <c r="G147" s="6" t="s">
        <f>=B147+G146</f>
      </c>
      <c r="H147" s="6" t="s">
        <f>=F147*G146</f>
      </c>
    </row>
    <row collapsed="false" customFormat="false" customHeight="false" hidden="false" ht="12.1" outlineLevel="0" r="148">
      <c r="A148" s="14" t="n">
        <v>44767</v>
      </c>
      <c r="B148" s="6" t="n">
        <v>112.12</v>
      </c>
      <c r="C148" s="17" t="s">
        <v>228</v>
      </c>
      <c r="D148" s="17"/>
      <c r="E148" s="17"/>
      <c r="F148" s="6" t="s">
        <f>=A148-A147</f>
      </c>
      <c r="G148" s="6" t="s">
        <f>=B148+G147</f>
      </c>
      <c r="H148" s="6" t="s">
        <f>=F148*G147</f>
      </c>
    </row>
    <row collapsed="false" customFormat="false" customHeight="false" hidden="false" ht="12.1" outlineLevel="0" r="149">
      <c r="A149" s="14" t="n">
        <v>44768</v>
      </c>
      <c r="B149" s="6" t="n">
        <v>-65.07</v>
      </c>
      <c r="C149" s="17" t="s">
        <v>197</v>
      </c>
      <c r="D149" s="17"/>
      <c r="E149" s="17"/>
      <c r="F149" s="6" t="s">
        <f>=A149-A148</f>
      </c>
      <c r="G149" s="6" t="s">
        <f>=B149+G148</f>
      </c>
      <c r="H149" s="6" t="s">
        <f>=F149*G148</f>
      </c>
    </row>
    <row collapsed="false" customFormat="false" customHeight="false" hidden="false" ht="12.1" outlineLevel="0" r="150">
      <c r="A150" s="14" t="n">
        <v>44768</v>
      </c>
      <c r="B150" s="6" t="n">
        <v>593</v>
      </c>
      <c r="C150" s="17" t="s">
        <v>229</v>
      </c>
      <c r="D150" s="17"/>
      <c r="E150" s="17"/>
      <c r="F150" s="6" t="s">
        <f>=A150-A149</f>
      </c>
      <c r="G150" s="6" t="s">
        <f>=B150+G149</f>
      </c>
      <c r="H150" s="6" t="s">
        <f>=F150*G149</f>
      </c>
    </row>
    <row collapsed="false" customFormat="false" customHeight="false" hidden="false" ht="12.1" outlineLevel="0" r="151">
      <c r="A151" s="14" t="n">
        <v>44768</v>
      </c>
      <c r="B151" s="6" t="n">
        <v>65.07</v>
      </c>
      <c r="C151" s="17" t="s">
        <v>230</v>
      </c>
      <c r="D151" s="17"/>
      <c r="E151" s="17"/>
      <c r="F151" s="6" t="s">
        <f>=A151-A150</f>
      </c>
      <c r="G151" s="6" t="s">
        <f>=B151+G150</f>
      </c>
      <c r="H151" s="6" t="s">
        <f>=F151*G150</f>
      </c>
    </row>
    <row collapsed="false" customFormat="false" customHeight="false" hidden="false" ht="12.1" outlineLevel="0" r="152">
      <c r="A152" s="14" t="n">
        <v>44768</v>
      </c>
      <c r="B152" s="6" t="n">
        <v>102.29</v>
      </c>
      <c r="C152" s="17" t="s">
        <v>231</v>
      </c>
      <c r="D152" s="17"/>
      <c r="E152" s="17"/>
      <c r="F152" s="6" t="s">
        <f>=A152-A151</f>
      </c>
      <c r="G152" s="6" t="s">
        <f>=B152+G151</f>
      </c>
      <c r="H152" s="6" t="s">
        <f>=F152*G151</f>
      </c>
    </row>
    <row collapsed="false" customFormat="false" customHeight="false" hidden="false" ht="12.1" outlineLevel="0" r="153">
      <c r="A153" s="14" t="n">
        <v>44770</v>
      </c>
      <c r="B153" s="6" t="n">
        <v>103.15</v>
      </c>
      <c r="C153" s="17" t="s">
        <v>232</v>
      </c>
      <c r="D153" s="17"/>
      <c r="E153" s="17"/>
      <c r="F153" s="6" t="s">
        <f>=A153-A152</f>
      </c>
      <c r="G153" s="6" t="s">
        <f>=B153+G152</f>
      </c>
      <c r="H153" s="6" t="s">
        <f>=F153*G152</f>
      </c>
    </row>
    <row collapsed="false" customFormat="false" customHeight="false" hidden="false" ht="12.1" outlineLevel="0" r="154">
      <c r="A154" s="14" t="n">
        <v>44778</v>
      </c>
      <c r="B154" s="6" t="n">
        <v>-19.58</v>
      </c>
      <c r="C154" s="17" t="s">
        <v>233</v>
      </c>
      <c r="D154" s="17"/>
      <c r="E154" s="17"/>
      <c r="F154" s="6" t="s">
        <f>=A154-A153</f>
      </c>
      <c r="G154" s="6" t="s">
        <f>=B154+G153</f>
      </c>
      <c r="H154" s="6" t="s">
        <f>=F154*G153</f>
      </c>
    </row>
    <row collapsed="false" customFormat="false" customHeight="false" hidden="false" ht="12.1" outlineLevel="0" r="155">
      <c r="A155" s="14" t="n">
        <v>44778</v>
      </c>
      <c r="B155" s="6" t="n">
        <v>412</v>
      </c>
      <c r="C155" s="17" t="s">
        <v>234</v>
      </c>
      <c r="D155" s="17"/>
      <c r="E155" s="17"/>
      <c r="F155" s="6" t="s">
        <f>=A155-A154</f>
      </c>
      <c r="G155" s="6" t="s">
        <f>=B155+G154</f>
      </c>
      <c r="H155" s="6" t="s">
        <f>=F155*G154</f>
      </c>
    </row>
    <row collapsed="false" customFormat="false" customHeight="false" hidden="false" ht="12.1" outlineLevel="0" r="156">
      <c r="A156" s="14" t="n">
        <v>44778</v>
      </c>
      <c r="B156" s="6" t="n">
        <v>79.2</v>
      </c>
      <c r="C156" s="17" t="s">
        <v>235</v>
      </c>
      <c r="D156" s="17"/>
      <c r="E156" s="17"/>
      <c r="F156" s="6" t="s">
        <f>=A156-A155</f>
      </c>
      <c r="G156" s="6" t="s">
        <f>=B156+G155</f>
      </c>
      <c r="H156" s="6" t="s">
        <f>=F156*G155</f>
      </c>
    </row>
    <row collapsed="false" customFormat="false" customHeight="false" hidden="false" ht="12.1" outlineLevel="0" r="157">
      <c r="A157" s="14" t="n">
        <v>44778</v>
      </c>
      <c r="B157" s="6" t="n">
        <v>79.2</v>
      </c>
      <c r="C157" s="17" t="s">
        <v>235</v>
      </c>
      <c r="D157" s="17"/>
      <c r="E157" s="17"/>
      <c r="F157" s="6" t="s">
        <f>=A157-A156</f>
      </c>
      <c r="G157" s="6" t="s">
        <f>=B157+G156</f>
      </c>
      <c r="H157" s="6" t="s">
        <f>=F157*G156</f>
      </c>
    </row>
    <row collapsed="false" customFormat="false" customHeight="false" hidden="false" ht="12.1" outlineLevel="0" r="158">
      <c r="A158" s="14" t="n">
        <v>44783</v>
      </c>
      <c r="B158" s="6" t="n">
        <v>-88.76</v>
      </c>
      <c r="C158" s="17" t="s">
        <v>201</v>
      </c>
      <c r="D158" s="17"/>
      <c r="E158" s="17"/>
      <c r="F158" s="6" t="s">
        <f>=A158-A157</f>
      </c>
      <c r="G158" s="6" t="s">
        <f>=B158+G157</f>
      </c>
      <c r="H158" s="6" t="s">
        <f>=F158*G157</f>
      </c>
    </row>
    <row collapsed="false" customFormat="false" customHeight="false" hidden="false" ht="12.1" outlineLevel="0" r="159">
      <c r="A159" s="14" t="n">
        <v>44783</v>
      </c>
      <c r="B159" s="6" t="n">
        <v>88.76</v>
      </c>
      <c r="C159" s="17" t="s">
        <v>236</v>
      </c>
      <c r="D159" s="17"/>
      <c r="E159" s="17"/>
      <c r="F159" s="6" t="s">
        <f>=A159-A158</f>
      </c>
      <c r="G159" s="6" t="s">
        <f>=B159+G158</f>
      </c>
      <c r="H159" s="6" t="s">
        <f>=F159*G158</f>
      </c>
    </row>
    <row collapsed="false" customFormat="false" customHeight="false" hidden="false" ht="12.1" outlineLevel="0" r="160">
      <c r="A160" s="14" t="n">
        <v>44799</v>
      </c>
      <c r="B160" s="6" t="n">
        <v>5000</v>
      </c>
      <c r="C160" s="17" t="s">
        <v>134</v>
      </c>
      <c r="D160" s="17"/>
      <c r="E160" s="17"/>
      <c r="F160" s="6" t="s">
        <f>=A160-A159</f>
      </c>
      <c r="G160" s="6" t="s">
        <f>=B160+G159</f>
      </c>
      <c r="H160" s="6" t="s">
        <f>=F160*G159</f>
      </c>
    </row>
    <row collapsed="false" customFormat="false" customHeight="false" hidden="false" ht="12.1" outlineLevel="0" r="161">
      <c r="A161" s="14" t="n">
        <v>44802</v>
      </c>
      <c r="B161" s="6" t="n">
        <v>-103.1</v>
      </c>
      <c r="C161" s="17" t="s">
        <v>237</v>
      </c>
      <c r="D161" s="17"/>
      <c r="E161" s="17"/>
      <c r="F161" s="6" t="s">
        <f>=A161-A160</f>
      </c>
      <c r="G161" s="6" t="s">
        <f>=B161+G160</f>
      </c>
      <c r="H161" s="6" t="s">
        <f>=F161*G160</f>
      </c>
    </row>
    <row collapsed="false" customFormat="false" customHeight="false" hidden="false" ht="12.1" outlineLevel="0" r="162">
      <c r="A162" s="14" t="n">
        <v>44804</v>
      </c>
      <c r="B162" s="6" t="n">
        <v>-97.23</v>
      </c>
      <c r="C162" s="17" t="s">
        <v>203</v>
      </c>
      <c r="D162" s="17"/>
      <c r="E162" s="17"/>
      <c r="F162" s="6" t="s">
        <f>=A162-A161</f>
      </c>
      <c r="G162" s="6" t="s">
        <f>=B162+G161</f>
      </c>
      <c r="H162" s="6" t="s">
        <f>=F162*G161</f>
      </c>
    </row>
    <row collapsed="false" customFormat="false" customHeight="false" hidden="false" ht="12.1" outlineLevel="0" r="163">
      <c r="A163" s="14" t="n">
        <v>44804</v>
      </c>
      <c r="B163" s="6" t="n">
        <v>97.23</v>
      </c>
      <c r="C163" s="17" t="s">
        <v>238</v>
      </c>
      <c r="D163" s="17"/>
      <c r="E163" s="17"/>
      <c r="F163" s="6" t="s">
        <f>=A163-A162</f>
      </c>
      <c r="G163" s="6" t="s">
        <f>=B163+G162</f>
      </c>
      <c r="H163" s="6" t="s">
        <f>=F163*G162</f>
      </c>
    </row>
    <row collapsed="false" customFormat="false" customHeight="false" hidden="false" ht="12.1" outlineLevel="0" r="164">
      <c r="A164" s="14" t="n">
        <v>44806</v>
      </c>
      <c r="B164" s="6" t="n">
        <v>103.1</v>
      </c>
      <c r="C164" s="17" t="s">
        <v>239</v>
      </c>
      <c r="D164" s="17"/>
      <c r="E164" s="17"/>
      <c r="F164" s="6" t="s">
        <f>=A164-A163</f>
      </c>
      <c r="G164" s="6" t="s">
        <f>=B164+G163</f>
      </c>
      <c r="H164" s="6" t="s">
        <f>=F164*G163</f>
      </c>
    </row>
    <row collapsed="false" customFormat="false" customHeight="false" hidden="false" ht="12.1" outlineLevel="0" r="165">
      <c r="A165" s="14" t="n">
        <v>44825</v>
      </c>
      <c r="B165" s="6" t="n">
        <v>-38.64</v>
      </c>
      <c r="C165" s="17" t="s">
        <v>205</v>
      </c>
      <c r="D165" s="17"/>
      <c r="E165" s="17"/>
      <c r="F165" s="6" t="s">
        <f>=A165-A164</f>
      </c>
      <c r="G165" s="6" t="s">
        <f>=B165+G164</f>
      </c>
      <c r="H165" s="6" t="s">
        <f>=F165*G164</f>
      </c>
    </row>
    <row collapsed="false" customFormat="false" customHeight="false" hidden="false" ht="12.1" outlineLevel="0" r="166">
      <c r="A166" s="14" t="n">
        <v>44825</v>
      </c>
      <c r="B166" s="6" t="n">
        <v>38.64</v>
      </c>
      <c r="C166" s="17" t="s">
        <v>240</v>
      </c>
      <c r="D166" s="17"/>
      <c r="E166" s="17"/>
      <c r="F166" s="6" t="s">
        <f>=A166-A165</f>
      </c>
      <c r="G166" s="6" t="s">
        <f>=B166+G165</f>
      </c>
      <c r="H166" s="6" t="s">
        <f>=F166*G165</f>
      </c>
    </row>
    <row collapsed="false" customFormat="false" customHeight="false" hidden="false" ht="12.1" outlineLevel="0" r="167">
      <c r="A167" s="14" t="n">
        <v>44830</v>
      </c>
      <c r="B167" s="6" t="n">
        <v>5000</v>
      </c>
      <c r="C167" s="17" t="s">
        <v>134</v>
      </c>
      <c r="D167" s="17"/>
      <c r="E167" s="17"/>
      <c r="F167" s="6" t="s">
        <f>=A167-A166</f>
      </c>
      <c r="G167" s="6" t="s">
        <f>=B167+G166</f>
      </c>
      <c r="H167" s="6" t="s">
        <f>=F167*G166</f>
      </c>
    </row>
    <row collapsed="false" customFormat="false" customHeight="false" hidden="false" ht="12.1" outlineLevel="0" r="168">
      <c r="A168" s="14" t="n">
        <v>44843</v>
      </c>
      <c r="B168" s="6" t="n">
        <v>-78</v>
      </c>
      <c r="C168" s="17" t="s">
        <v>241</v>
      </c>
      <c r="D168" s="17"/>
      <c r="E168" s="17"/>
      <c r="F168" s="6" t="s">
        <f>=A168-A167</f>
      </c>
      <c r="G168" s="6" t="s">
        <f>=B168+G167</f>
      </c>
      <c r="H168" s="6" t="s">
        <f>=F168*G167</f>
      </c>
    </row>
    <row collapsed="false" customFormat="false" customHeight="false" hidden="false" ht="12.1" outlineLevel="0" r="169">
      <c r="A169" s="14" t="n">
        <v>44845</v>
      </c>
      <c r="B169" s="6" t="n">
        <v>-312.81</v>
      </c>
      <c r="C169" s="17" t="s">
        <v>242</v>
      </c>
      <c r="D169" s="17"/>
      <c r="E169" s="17"/>
      <c r="F169" s="6" t="s">
        <f>=A169-A168</f>
      </c>
      <c r="G169" s="6" t="s">
        <f>=B169+G168</f>
      </c>
      <c r="H169" s="6" t="s">
        <f>=F169*G168</f>
      </c>
    </row>
    <row collapsed="false" customFormat="false" customHeight="false" hidden="false" ht="12.1" outlineLevel="0" r="170">
      <c r="A170" s="14" t="n">
        <v>44845</v>
      </c>
      <c r="B170" s="6" t="n">
        <v>-1776.2</v>
      </c>
      <c r="C170" s="17" t="s">
        <v>243</v>
      </c>
      <c r="D170" s="17"/>
      <c r="E170" s="17"/>
      <c r="F170" s="6" t="s">
        <f>=A170-A169</f>
      </c>
      <c r="G170" s="6" t="s">
        <f>=B170+G169</f>
      </c>
      <c r="H170" s="6" t="s">
        <f>=F170*G169</f>
      </c>
    </row>
    <row collapsed="false" customFormat="false" customHeight="false" hidden="false" ht="12.1" outlineLevel="0" r="171">
      <c r="A171" s="14" t="n">
        <v>44858</v>
      </c>
      <c r="B171" s="6" t="n">
        <v>39</v>
      </c>
      <c r="C171" s="17" t="s">
        <v>210</v>
      </c>
      <c r="D171" s="17"/>
      <c r="E171" s="17"/>
      <c r="F171" s="6" t="s">
        <f>=A171-A170</f>
      </c>
      <c r="G171" s="6" t="s">
        <f>=B171+G170</f>
      </c>
      <c r="H171" s="6" t="s">
        <f>=F171*G170</f>
      </c>
    </row>
    <row collapsed="false" customFormat="false" customHeight="false" hidden="false" ht="12.1" outlineLevel="0" r="172">
      <c r="A172" s="14" t="n">
        <v>44858</v>
      </c>
      <c r="B172" s="6" t="n">
        <v>39</v>
      </c>
      <c r="C172" s="17" t="s">
        <v>210</v>
      </c>
      <c r="D172" s="17"/>
      <c r="E172" s="17"/>
      <c r="F172" s="6" t="s">
        <f>=A172-A171</f>
      </c>
      <c r="G172" s="6" t="s">
        <f>=B172+G171</f>
      </c>
      <c r="H172" s="6" t="s">
        <f>=F172*G171</f>
      </c>
    </row>
    <row collapsed="false" customFormat="false" customHeight="false" hidden="false" ht="12.1" outlineLevel="0" r="173">
      <c r="A173" s="14" t="n">
        <v>44859</v>
      </c>
      <c r="B173" s="6" t="n">
        <v>-65.07</v>
      </c>
      <c r="C173" s="17" t="s">
        <v>197</v>
      </c>
      <c r="D173" s="17"/>
      <c r="E173" s="17"/>
      <c r="F173" s="6" t="s">
        <f>=A173-A172</f>
      </c>
      <c r="G173" s="6" t="s">
        <f>=B173+G172</f>
      </c>
      <c r="H173" s="6" t="s">
        <f>=F173*G172</f>
      </c>
    </row>
    <row collapsed="false" customFormat="false" customHeight="false" hidden="false" ht="12.1" outlineLevel="0" r="174">
      <c r="A174" s="14" t="n">
        <v>44859</v>
      </c>
      <c r="B174" s="6" t="n">
        <v>65.07</v>
      </c>
      <c r="C174" s="17" t="s">
        <v>244</v>
      </c>
      <c r="D174" s="17"/>
      <c r="E174" s="17"/>
      <c r="F174" s="6" t="s">
        <f>=A174-A173</f>
      </c>
      <c r="G174" s="6" t="s">
        <f>=B174+G173</f>
      </c>
      <c r="H174" s="6" t="s">
        <f>=F174*G173</f>
      </c>
    </row>
    <row collapsed="false" customFormat="false" customHeight="false" hidden="false" ht="12.1" outlineLevel="0" r="175">
      <c r="A175" s="14" t="n">
        <v>44859</v>
      </c>
      <c r="B175" s="6" t="n">
        <v>1779.2</v>
      </c>
      <c r="C175" s="17" t="s">
        <v>245</v>
      </c>
      <c r="D175" s="17"/>
      <c r="E175" s="17"/>
      <c r="F175" s="6" t="s">
        <f>=A175-A174</f>
      </c>
      <c r="G175" s="6" t="s">
        <f>=B175+G174</f>
      </c>
      <c r="H175" s="6" t="s">
        <f>=F175*G174</f>
      </c>
    </row>
    <row collapsed="false" customFormat="false" customHeight="false" hidden="false" ht="12.1" outlineLevel="0" r="176">
      <c r="A176" s="14" t="n">
        <v>44860</v>
      </c>
      <c r="B176" s="6" t="n">
        <v>256.39</v>
      </c>
      <c r="C176" s="17" t="s">
        <v>246</v>
      </c>
      <c r="D176" s="17"/>
      <c r="E176" s="17"/>
      <c r="F176" s="6" t="s">
        <f>=A176-A175</f>
      </c>
      <c r="G176" s="6" t="s">
        <f>=B176+G175</f>
      </c>
      <c r="H176" s="6" t="s">
        <f>=F176*G175</f>
      </c>
    </row>
    <row collapsed="false" customFormat="false" customHeight="false" hidden="false" ht="12.1" outlineLevel="0" r="177">
      <c r="A177" s="14" t="n">
        <v>44860</v>
      </c>
      <c r="B177" s="6" t="n">
        <v>56.42</v>
      </c>
      <c r="C177" s="17" t="s">
        <v>166</v>
      </c>
      <c r="D177" s="17"/>
      <c r="E177" s="17"/>
      <c r="F177" s="6" t="s">
        <f>=A177-A176</f>
      </c>
      <c r="G177" s="6" t="s">
        <f>=B177+G176</f>
      </c>
      <c r="H177" s="6" t="s">
        <f>=F177*G176</f>
      </c>
    </row>
    <row collapsed="false" customFormat="false" customHeight="false" hidden="false" ht="12.1" outlineLevel="0" r="178">
      <c r="A178" s="14" t="n">
        <v>44861</v>
      </c>
      <c r="B178" s="6" t="n">
        <v>4000</v>
      </c>
      <c r="C178" s="17" t="s">
        <v>134</v>
      </c>
      <c r="D178" s="17"/>
      <c r="E178" s="17"/>
      <c r="F178" s="6" t="s">
        <f>=A178-A177</f>
      </c>
      <c r="G178" s="6" t="s">
        <f>=B178+G177</f>
      </c>
      <c r="H178" s="6" t="s">
        <f>=F178*G177</f>
      </c>
    </row>
    <row collapsed="false" customFormat="false" customHeight="false" hidden="false" ht="12.1" outlineLevel="0" r="179">
      <c r="A179" s="14" t="n">
        <v>44869</v>
      </c>
      <c r="B179" s="6" t="n">
        <v>-20.18</v>
      </c>
      <c r="C179" s="17" t="s">
        <v>247</v>
      </c>
      <c r="D179" s="17"/>
      <c r="E179" s="17"/>
      <c r="F179" s="6" t="s">
        <f>=A179-A178</f>
      </c>
      <c r="G179" s="6" t="s">
        <f>=B179+G178</f>
      </c>
      <c r="H179" s="6" t="s">
        <f>=F179*G178</f>
      </c>
    </row>
    <row collapsed="false" customFormat="false" customHeight="false" hidden="false" ht="12.1" outlineLevel="0" r="180">
      <c r="A180" s="14" t="n">
        <v>44907</v>
      </c>
      <c r="B180" s="6" t="n">
        <v>-59.84</v>
      </c>
      <c r="C180" s="17" t="s">
        <v>248</v>
      </c>
      <c r="D180" s="17"/>
      <c r="E180" s="17"/>
      <c r="F180" s="6" t="s">
        <f>=A180-A179</f>
      </c>
      <c r="G180" s="6" t="s">
        <f>=B180+G179</f>
      </c>
      <c r="H180" s="6" t="s">
        <f>=F180*G179</f>
      </c>
    </row>
    <row collapsed="false" customFormat="false" customHeight="false" hidden="false" ht="12.1" outlineLevel="0" r="181">
      <c r="A181" s="14" t="n">
        <v>44910</v>
      </c>
      <c r="B181" s="6" t="n">
        <v>59.84</v>
      </c>
      <c r="C181" s="17" t="s">
        <v>249</v>
      </c>
      <c r="D181" s="17"/>
      <c r="E181" s="17"/>
      <c r="F181" s="6" t="s">
        <f>=A181-A180</f>
      </c>
      <c r="G181" s="6" t="s">
        <f>=B181+G180</f>
      </c>
      <c r="H181" s="6" t="s">
        <f>=F181*G180</f>
      </c>
    </row>
    <row collapsed="false" customFormat="false" customHeight="false" hidden="false" ht="12.1" outlineLevel="0" r="182">
      <c r="A182" s="14" t="n">
        <v>44916</v>
      </c>
      <c r="B182" s="6" t="n">
        <v>-223</v>
      </c>
      <c r="C182" s="17" t="s">
        <v>250</v>
      </c>
      <c r="D182" s="17"/>
      <c r="E182" s="17"/>
      <c r="F182" s="6" t="s">
        <f>=A182-A181</f>
      </c>
      <c r="G182" s="6" t="s">
        <f>=B182+G181</f>
      </c>
      <c r="H182" s="6" t="s">
        <f>=F182*G181</f>
      </c>
    </row>
    <row collapsed="false" customFormat="false" customHeight="false" hidden="false" ht="12.1" outlineLevel="0" r="183">
      <c r="A183" s="14" t="n">
        <v>44916</v>
      </c>
      <c r="B183" s="6" t="n">
        <v>-467</v>
      </c>
      <c r="C183" s="17" t="s">
        <v>251</v>
      </c>
      <c r="D183" s="17"/>
      <c r="E183" s="17"/>
      <c r="F183" s="6" t="s">
        <f>=A183-A182</f>
      </c>
      <c r="G183" s="6" t="s">
        <f>=B183+G182</f>
      </c>
      <c r="H183" s="6" t="s">
        <f>=F183*G182</f>
      </c>
    </row>
    <row collapsed="false" customFormat="false" customHeight="false" hidden="false" ht="12.1" outlineLevel="0" r="184">
      <c r="A184" s="14" t="n">
        <v>44923</v>
      </c>
      <c r="B184" s="6" t="n">
        <v>467</v>
      </c>
      <c r="C184" s="17" t="s">
        <v>252</v>
      </c>
      <c r="D184" s="17"/>
      <c r="E184" s="17"/>
      <c r="F184" s="6" t="s">
        <f>=A184-A183</f>
      </c>
      <c r="G184" s="6" t="s">
        <f>=B184+G183</f>
      </c>
      <c r="H184" s="6" t="s">
        <f>=F184*G183</f>
      </c>
    </row>
    <row collapsed="false" customFormat="false" customHeight="false" hidden="false" ht="12.1" outlineLevel="0" r="185">
      <c r="A185" s="14" t="n">
        <v>44923</v>
      </c>
      <c r="B185" s="6" t="n">
        <v>223</v>
      </c>
      <c r="C185" s="17" t="s">
        <v>252</v>
      </c>
      <c r="D185" s="17"/>
      <c r="E185" s="17"/>
      <c r="F185" s="6" t="s">
        <f>=A185-A184</f>
      </c>
      <c r="G185" s="6" t="s">
        <f>=B185+G184</f>
      </c>
      <c r="H185" s="6" t="s">
        <f>=F185*G184</f>
      </c>
    </row>
    <row collapsed="false" customFormat="false" customHeight="false" hidden="false" ht="12.1" outlineLevel="0" r="186">
      <c r="A186" s="14" t="n">
        <v>44936</v>
      </c>
      <c r="B186" s="6" t="n">
        <v>-71.32</v>
      </c>
      <c r="C186" s="17" t="s">
        <v>253</v>
      </c>
      <c r="D186" s="17"/>
      <c r="E186" s="17"/>
      <c r="F186" s="6" t="s">
        <f>=A186-A185</f>
      </c>
      <c r="G186" s="6" t="s">
        <f>=B186+G185</f>
      </c>
      <c r="H186" s="6" t="s">
        <f>=F186*G185</f>
      </c>
    </row>
    <row collapsed="false" customFormat="false" customHeight="false" hidden="false" ht="12.1" outlineLevel="0" r="187">
      <c r="A187" s="14" t="n">
        <v>44938</v>
      </c>
      <c r="B187" s="6" t="n">
        <v>-106.34</v>
      </c>
      <c r="C187" s="17" t="s">
        <v>254</v>
      </c>
      <c r="D187" s="17"/>
      <c r="E187" s="17"/>
      <c r="F187" s="6" t="s">
        <f>=A187-A186</f>
      </c>
      <c r="G187" s="6" t="s">
        <f>=B187+G186</f>
      </c>
      <c r="H187" s="6" t="s">
        <f>=F187*G186</f>
      </c>
    </row>
    <row collapsed="false" customFormat="false" customHeight="false" hidden="false" ht="12.1" outlineLevel="0" r="188">
      <c r="A188" s="14" t="n">
        <v>44949</v>
      </c>
      <c r="B188" s="6" t="n">
        <v>-93.74</v>
      </c>
      <c r="C188" s="17" t="s">
        <v>225</v>
      </c>
      <c r="D188" s="17"/>
      <c r="E188" s="17"/>
      <c r="F188" s="6" t="s">
        <f>=A188-A187</f>
      </c>
      <c r="G188" s="6" t="s">
        <f>=B188+G187</f>
      </c>
      <c r="H188" s="6" t="s">
        <f>=F188*G187</f>
      </c>
    </row>
    <row collapsed="false" customFormat="false" customHeight="false" hidden="false" ht="12.1" outlineLevel="0" r="189">
      <c r="A189" s="14" t="n">
        <v>44949</v>
      </c>
      <c r="B189" s="6" t="n">
        <v>93.74</v>
      </c>
      <c r="C189" s="17" t="s">
        <v>255</v>
      </c>
      <c r="D189" s="17"/>
      <c r="E189" s="17"/>
      <c r="F189" s="6" t="s">
        <f>=A189-A188</f>
      </c>
      <c r="G189" s="6" t="s">
        <f>=B189+G188</f>
      </c>
      <c r="H189" s="6" t="s">
        <f>=F189*G188</f>
      </c>
    </row>
    <row collapsed="false" customFormat="false" customHeight="false" hidden="false" ht="12.1" outlineLevel="0" r="190">
      <c r="A190" s="14" t="n">
        <v>44950</v>
      </c>
      <c r="B190" s="6" t="n">
        <v>-65.07</v>
      </c>
      <c r="C190" s="17" t="s">
        <v>197</v>
      </c>
      <c r="D190" s="17"/>
      <c r="E190" s="17"/>
      <c r="F190" s="6" t="s">
        <f>=A190-A189</f>
      </c>
      <c r="G190" s="6" t="s">
        <f>=B190+G189</f>
      </c>
      <c r="H190" s="6" t="s">
        <f>=F190*G189</f>
      </c>
    </row>
    <row collapsed="false" customFormat="false" customHeight="false" hidden="false" ht="12.1" outlineLevel="0" r="191">
      <c r="A191" s="14" t="n">
        <v>44950</v>
      </c>
      <c r="B191" s="6" t="n">
        <v>65.07</v>
      </c>
      <c r="C191" s="17" t="s">
        <v>256</v>
      </c>
      <c r="D191" s="17"/>
      <c r="E191" s="17"/>
      <c r="F191" s="6" t="s">
        <f>=A191-A190</f>
      </c>
      <c r="G191" s="6" t="s">
        <f>=B191+G190</f>
      </c>
      <c r="H191" s="6" t="s">
        <f>=F191*G190</f>
      </c>
    </row>
    <row collapsed="false" customFormat="false" customHeight="false" hidden="false" ht="12.1" outlineLevel="0" r="192">
      <c r="A192" s="14" t="n">
        <v>44951</v>
      </c>
      <c r="B192" s="6" t="n">
        <v>11.72</v>
      </c>
      <c r="C192" s="17" t="s">
        <v>166</v>
      </c>
      <c r="D192" s="17"/>
      <c r="E192" s="17"/>
      <c r="F192" s="6" t="s">
        <f>=A192-A191</f>
      </c>
      <c r="G192" s="6" t="s">
        <f>=B192+G191</f>
      </c>
      <c r="H192" s="6" t="s">
        <f>=F192*G191</f>
      </c>
    </row>
    <row collapsed="false" customFormat="false" customHeight="false" hidden="false" ht="12.1" outlineLevel="0" r="193">
      <c r="A193" s="14" t="n">
        <v>44951</v>
      </c>
      <c r="B193" s="6" t="n">
        <v>59.6</v>
      </c>
      <c r="C193" s="17" t="s">
        <v>257</v>
      </c>
      <c r="D193" s="17"/>
      <c r="E193" s="17"/>
      <c r="F193" s="6" t="s">
        <f>=A193-A192</f>
      </c>
      <c r="G193" s="6" t="s">
        <f>=B193+G192</f>
      </c>
      <c r="H193" s="6" t="s">
        <f>=F193*G192</f>
      </c>
    </row>
    <row collapsed="false" customFormat="false" customHeight="false" hidden="false" ht="12.1" outlineLevel="0" r="194">
      <c r="A194" s="14" t="n">
        <v>44953</v>
      </c>
      <c r="B194" s="6" t="n">
        <v>106.34</v>
      </c>
      <c r="C194" s="17" t="s">
        <v>258</v>
      </c>
      <c r="D194" s="17"/>
      <c r="E194" s="17"/>
      <c r="F194" s="6" t="s">
        <f>=A194-A193</f>
      </c>
      <c r="G194" s="6" t="s">
        <f>=B194+G193</f>
      </c>
      <c r="H194" s="6" t="s">
        <f>=F194*G193</f>
      </c>
    </row>
    <row collapsed="false" customFormat="false" customHeight="false" hidden="false" ht="12.1" outlineLevel="0" r="195">
      <c r="A195" s="14" t="n">
        <v>44957</v>
      </c>
      <c r="B195" s="6" t="n">
        <v>500</v>
      </c>
      <c r="C195" s="17" t="s">
        <v>134</v>
      </c>
      <c r="D195" s="17"/>
      <c r="E195" s="17"/>
      <c r="F195" s="6" t="s">
        <f>=A195-A194</f>
      </c>
      <c r="G195" s="6" t="s">
        <f>=B195+G194</f>
      </c>
      <c r="H195" s="6" t="s">
        <f>=F195*G194</f>
      </c>
    </row>
    <row collapsed="false" customFormat="false" customHeight="false" hidden="false" ht="12.1" outlineLevel="0" r="196">
      <c r="A196" s="14" t="n">
        <v>44963</v>
      </c>
      <c r="B196" s="6" t="n">
        <v>-22.88</v>
      </c>
      <c r="C196" s="17" t="s">
        <v>259</v>
      </c>
      <c r="D196" s="17"/>
      <c r="E196" s="17"/>
      <c r="F196" s="6" t="s">
        <f>=A196-A195</f>
      </c>
      <c r="G196" s="6" t="s">
        <f>=B196+G195</f>
      </c>
      <c r="H196" s="6" t="s">
        <f>=F196*G195</f>
      </c>
    </row>
    <row collapsed="false" customFormat="false" customHeight="false" hidden="false" ht="12.1" outlineLevel="0" r="197">
      <c r="A197" s="14" t="n">
        <v>44965</v>
      </c>
      <c r="B197" s="6" t="n">
        <v>-88.76</v>
      </c>
      <c r="C197" s="17" t="s">
        <v>201</v>
      </c>
      <c r="D197" s="17"/>
      <c r="E197" s="17"/>
      <c r="F197" s="6" t="s">
        <f>=A197-A196</f>
      </c>
      <c r="G197" s="6" t="s">
        <f>=B197+G196</f>
      </c>
      <c r="H197" s="6" t="s">
        <f>=F197*G196</f>
      </c>
    </row>
    <row collapsed="false" customFormat="false" customHeight="false" hidden="false" ht="12.1" outlineLevel="0" r="198">
      <c r="A198" s="14" t="n">
        <v>44965</v>
      </c>
      <c r="B198" s="6" t="n">
        <v>88.76</v>
      </c>
      <c r="C198" s="17" t="s">
        <v>260</v>
      </c>
      <c r="D198" s="17"/>
      <c r="E198" s="17"/>
      <c r="F198" s="6" t="s">
        <f>=A198-A197</f>
      </c>
      <c r="G198" s="6" t="s">
        <f>=B198+G197</f>
      </c>
      <c r="H198" s="6" t="s">
        <f>=F198*G197</f>
      </c>
    </row>
    <row collapsed="false" customFormat="false" customHeight="false" hidden="false" ht="12.1" outlineLevel="0" r="199">
      <c r="A199" s="14" t="n">
        <v>44986</v>
      </c>
      <c r="B199" s="6" t="n">
        <v>-97.23</v>
      </c>
      <c r="C199" s="17" t="s">
        <v>203</v>
      </c>
      <c r="D199" s="17"/>
      <c r="E199" s="17"/>
      <c r="F199" s="6" t="s">
        <f>=A199-A198</f>
      </c>
      <c r="G199" s="6" t="s">
        <f>=B199+G198</f>
      </c>
      <c r="H199" s="6" t="s">
        <f>=F199*G198</f>
      </c>
    </row>
    <row collapsed="false" customFormat="false" customHeight="false" hidden="false" ht="12.1" outlineLevel="0" r="200">
      <c r="A200" s="14" t="n">
        <v>44986</v>
      </c>
      <c r="B200" s="6" t="n">
        <v>97.23</v>
      </c>
      <c r="C200" s="17" t="s">
        <v>261</v>
      </c>
      <c r="D200" s="17"/>
      <c r="E200" s="17"/>
      <c r="F200" s="6" t="s">
        <f>=A200-A199</f>
      </c>
      <c r="G200" s="6" t="s">
        <f>=B200+G199</f>
      </c>
      <c r="H200" s="6" t="s">
        <f>=F200*G199</f>
      </c>
    </row>
    <row collapsed="false" customFormat="false" customHeight="false" hidden="false" ht="12.1" outlineLevel="0" r="201">
      <c r="A201" s="14" t="n">
        <v>45007</v>
      </c>
      <c r="B201" s="6" t="n">
        <v>-38.64</v>
      </c>
      <c r="C201" s="17" t="s">
        <v>205</v>
      </c>
      <c r="D201" s="17"/>
      <c r="E201" s="17"/>
      <c r="F201" s="6" t="s">
        <f>=A201-A200</f>
      </c>
      <c r="G201" s="6" t="s">
        <f>=B201+G200</f>
      </c>
      <c r="H201" s="6" t="s">
        <f>=F201*G200</f>
      </c>
    </row>
    <row collapsed="false" customFormat="false" customHeight="false" hidden="false" ht="12.1" outlineLevel="0" r="202">
      <c r="A202" s="14" t="n">
        <v>45007</v>
      </c>
      <c r="B202" s="6" t="n">
        <v>38.64</v>
      </c>
      <c r="C202" s="17" t="s">
        <v>262</v>
      </c>
      <c r="D202" s="17"/>
      <c r="E202" s="17"/>
      <c r="F202" s="6" t="s">
        <f>=A202-A201</f>
      </c>
      <c r="G202" s="6" t="s">
        <f>=B202+G201</f>
      </c>
      <c r="H202" s="6" t="s">
        <f>=F202*G201</f>
      </c>
    </row>
    <row collapsed="false" customFormat="false" customHeight="false" hidden="false" ht="12.1" outlineLevel="0" r="203">
      <c r="A203" s="14" t="n">
        <v>45041</v>
      </c>
      <c r="B203" s="6" t="n">
        <v>-65.07</v>
      </c>
      <c r="C203" s="17" t="s">
        <v>197</v>
      </c>
      <c r="D203" s="17"/>
      <c r="E203" s="17"/>
      <c r="F203" s="6" t="s">
        <f>=A203-A202</f>
      </c>
      <c r="G203" s="6" t="s">
        <f>=B203+G202</f>
      </c>
      <c r="H203" s="6" t="s">
        <f>=F203*G202</f>
      </c>
    </row>
    <row collapsed="false" customFormat="false" customHeight="false" hidden="false" ht="12.1" outlineLevel="0" r="204">
      <c r="A204" s="14" t="n">
        <v>45041</v>
      </c>
      <c r="B204" s="6" t="n">
        <v>65.07</v>
      </c>
      <c r="C204" s="17" t="s">
        <v>263</v>
      </c>
      <c r="D204" s="17"/>
      <c r="E204" s="17"/>
      <c r="F204" s="6" t="s">
        <f>=A204-A203</f>
      </c>
      <c r="G204" s="6" t="s">
        <f>=B204+G203</f>
      </c>
      <c r="H204" s="6" t="s">
        <f>=F204*G203</f>
      </c>
    </row>
    <row collapsed="false" customFormat="false" customHeight="false" hidden="false" ht="12.1" outlineLevel="0" r="205">
      <c r="A205" s="14" t="n">
        <v>45049</v>
      </c>
      <c r="B205" s="6" t="n">
        <v>-105.16</v>
      </c>
      <c r="C205" s="17" t="s">
        <v>264</v>
      </c>
      <c r="D205" s="17"/>
      <c r="E205" s="17"/>
      <c r="F205" s="6" t="s">
        <f>=A205-A204</f>
      </c>
      <c r="G205" s="6" t="s">
        <f>=B205+G204</f>
      </c>
      <c r="H205" s="6" t="s">
        <f>=F205*G204</f>
      </c>
    </row>
    <row collapsed="false" customFormat="false" customHeight="false" hidden="false" ht="12.1" outlineLevel="0" r="206">
      <c r="A206" s="14" t="n">
        <v>45050</v>
      </c>
      <c r="B206" s="6" t="n">
        <v>-9.12</v>
      </c>
      <c r="C206" s="17" t="s">
        <v>265</v>
      </c>
      <c r="D206" s="17"/>
      <c r="E206" s="17"/>
      <c r="F206" s="6" t="s">
        <f>=A206-A205</f>
      </c>
      <c r="G206" s="6" t="s">
        <f>=B206+G205</f>
      </c>
      <c r="H206" s="6" t="s">
        <f>=F206*G205</f>
      </c>
    </row>
    <row collapsed="false" customFormat="false" customHeight="false" hidden="false" ht="12.1" outlineLevel="0" r="207">
      <c r="A207" s="14" t="n">
        <v>45056</v>
      </c>
      <c r="B207" s="6" t="n">
        <v>-183.6</v>
      </c>
      <c r="C207" s="17" t="s">
        <v>266</v>
      </c>
      <c r="D207" s="17"/>
      <c r="E207" s="17"/>
      <c r="F207" s="6" t="s">
        <f>=A207-A206</f>
      </c>
      <c r="G207" s="6" t="s">
        <f>=B207+G206</f>
      </c>
      <c r="H207" s="6" t="s">
        <f>=F207*G206</f>
      </c>
    </row>
    <row collapsed="false" customFormat="false" customHeight="false" hidden="false" ht="12.1" outlineLevel="0" r="208">
      <c r="A208" s="14" t="n">
        <v>45057</v>
      </c>
      <c r="B208" s="6" t="n">
        <v>-870</v>
      </c>
      <c r="C208" s="17" t="s">
        <v>267</v>
      </c>
      <c r="D208" s="17"/>
      <c r="E208" s="17"/>
      <c r="F208" s="6" t="s">
        <f>=A208-A207</f>
      </c>
      <c r="G208" s="6" t="s">
        <f>=B208+G207</f>
      </c>
      <c r="H208" s="6" t="s">
        <f>=F208*G207</f>
      </c>
    </row>
    <row collapsed="false" customFormat="false" customHeight="false" hidden="false" ht="12.1" outlineLevel="0" r="209">
      <c r="A209" s="14" t="n">
        <v>45057</v>
      </c>
      <c r="B209" s="6" t="n">
        <v>-1087</v>
      </c>
      <c r="C209" s="17" t="s">
        <v>268</v>
      </c>
      <c r="D209" s="17"/>
      <c r="E209" s="17"/>
      <c r="F209" s="6" t="s">
        <f>=A209-A208</f>
      </c>
      <c r="G209" s="6" t="s">
        <f>=B209+G208</f>
      </c>
      <c r="H209" s="6" t="s">
        <f>=F209*G208</f>
      </c>
    </row>
    <row collapsed="false" customFormat="false" customHeight="false" hidden="false" ht="12.1" outlineLevel="0" r="210">
      <c r="A210" s="14" t="n">
        <v>45062</v>
      </c>
      <c r="B210" s="6" t="n">
        <v>183.6</v>
      </c>
      <c r="C210" s="17" t="s">
        <v>239</v>
      </c>
      <c r="D210" s="17"/>
      <c r="E210" s="17"/>
      <c r="F210" s="6" t="s">
        <f>=A210-A209</f>
      </c>
      <c r="G210" s="6" t="s">
        <f>=B210+G209</f>
      </c>
      <c r="H210" s="6" t="s">
        <f>=F210*G209</f>
      </c>
    </row>
    <row collapsed="false" customFormat="false" customHeight="false" hidden="false" ht="12.1" outlineLevel="0" r="211">
      <c r="A211" s="14" t="n">
        <v>45065</v>
      </c>
      <c r="B211" s="6" t="n">
        <v>52.58</v>
      </c>
      <c r="C211" s="17" t="s">
        <v>210</v>
      </c>
      <c r="D211" s="17"/>
      <c r="E211" s="17"/>
      <c r="F211" s="6" t="s">
        <f>=A211-A210</f>
      </c>
      <c r="G211" s="6" t="s">
        <f>=B211+G210</f>
      </c>
      <c r="H211" s="6" t="s">
        <f>=F211*G210</f>
      </c>
    </row>
    <row collapsed="false" customFormat="false" customHeight="false" hidden="false" ht="12.1" outlineLevel="0" r="212">
      <c r="A212" s="14" t="n">
        <v>45065</v>
      </c>
      <c r="B212" s="6" t="n">
        <v>52.58</v>
      </c>
      <c r="C212" s="17" t="s">
        <v>210</v>
      </c>
      <c r="D212" s="17"/>
      <c r="E212" s="17"/>
      <c r="F212" s="6" t="s">
        <f>=A212-A211</f>
      </c>
      <c r="G212" s="6" t="s">
        <f>=B212+G211</f>
      </c>
      <c r="H212" s="6" t="s">
        <f>=F212*G211</f>
      </c>
    </row>
    <row collapsed="false" customFormat="false" customHeight="false" hidden="false" ht="12.1" outlineLevel="0" r="213">
      <c r="A213" s="14" t="n">
        <v>45071</v>
      </c>
      <c r="B213" s="6" t="n">
        <v>1088</v>
      </c>
      <c r="C213" s="17" t="s">
        <v>269</v>
      </c>
      <c r="D213" s="17"/>
      <c r="E213" s="17"/>
      <c r="F213" s="6" t="s">
        <f>=A213-A212</f>
      </c>
      <c r="G213" s="6" t="s">
        <f>=B213+G212</f>
      </c>
      <c r="H213" s="6" t="s">
        <f>=F213*G212</f>
      </c>
    </row>
    <row collapsed="false" customFormat="false" customHeight="false" hidden="false" ht="12.1" outlineLevel="0" r="214">
      <c r="A214" s="14" t="n">
        <v>45071</v>
      </c>
      <c r="B214" s="6" t="n">
        <v>217</v>
      </c>
      <c r="C214" s="17" t="s">
        <v>270</v>
      </c>
      <c r="D214" s="17"/>
      <c r="E214" s="17"/>
      <c r="F214" s="6" t="s">
        <f>=A214-A213</f>
      </c>
      <c r="G214" s="6" t="s">
        <f>=B214+G213</f>
      </c>
      <c r="H214" s="6" t="s">
        <f>=F214*G213</f>
      </c>
    </row>
    <row collapsed="false" customFormat="false" customHeight="false" hidden="false" ht="12.1" outlineLevel="0" r="215">
      <c r="A215" s="14" t="n">
        <v>45071</v>
      </c>
      <c r="B215" s="6" t="n">
        <v>653</v>
      </c>
      <c r="C215" s="17" t="s">
        <v>271</v>
      </c>
      <c r="D215" s="17"/>
      <c r="E215" s="17"/>
      <c r="F215" s="6" t="s">
        <f>=A215-A214</f>
      </c>
      <c r="G215" s="6" t="s">
        <f>=B215+G214</f>
      </c>
      <c r="H215" s="6" t="s">
        <f>=F215*G214</f>
      </c>
    </row>
    <row collapsed="false" customFormat="false" customHeight="false" hidden="false" ht="12.1" outlineLevel="0" r="216">
      <c r="A216" s="14" t="n">
        <v>45076</v>
      </c>
      <c r="B216" s="6" t="n">
        <v>-271.02</v>
      </c>
      <c r="C216" s="17" t="s">
        <v>272</v>
      </c>
      <c r="D216" s="17"/>
      <c r="E216" s="17"/>
      <c r="F216" s="6" t="s">
        <f>=A216-A215</f>
      </c>
      <c r="G216" s="6" t="s">
        <f>=B216+G215</f>
      </c>
      <c r="H216" s="6" t="s">
        <f>=F216*G215</f>
      </c>
    </row>
    <row collapsed="false" customFormat="false" customHeight="false" hidden="false" ht="12.1" outlineLevel="0" r="217">
      <c r="A217" s="14" t="n">
        <v>45082</v>
      </c>
      <c r="B217" s="6" t="n">
        <v>-381</v>
      </c>
      <c r="C217" s="17" t="s">
        <v>273</v>
      </c>
      <c r="D217" s="17"/>
      <c r="E217" s="17"/>
      <c r="F217" s="6" t="s">
        <f>=A217-A216</f>
      </c>
      <c r="G217" s="6" t="s">
        <f>=B217+G216</f>
      </c>
      <c r="H217" s="6" t="s">
        <f>=F217*G216</f>
      </c>
    </row>
    <row collapsed="false" customFormat="false" customHeight="false" hidden="false" ht="12.1" outlineLevel="0" r="218">
      <c r="A218" s="14" t="n">
        <v>45089</v>
      </c>
      <c r="B218" s="6" t="n">
        <v>-41.88</v>
      </c>
      <c r="C218" s="17" t="s">
        <v>274</v>
      </c>
      <c r="D218" s="17"/>
      <c r="E218" s="17"/>
      <c r="F218" s="6" t="s">
        <f>=A218-A217</f>
      </c>
      <c r="G218" s="6" t="s">
        <f>=B218+G217</f>
      </c>
      <c r="H218" s="6" t="s">
        <f>=F218*G217</f>
      </c>
    </row>
    <row collapsed="false" customFormat="false" customHeight="false" hidden="false" ht="12.1" outlineLevel="0" r="219">
      <c r="A219" s="14" t="n">
        <v>45090</v>
      </c>
      <c r="B219" s="6" t="n">
        <v>41.88</v>
      </c>
      <c r="C219" s="17" t="s">
        <v>275</v>
      </c>
      <c r="D219" s="17"/>
      <c r="E219" s="17"/>
      <c r="F219" s="6" t="s">
        <f>=A219-A218</f>
      </c>
      <c r="G219" s="6" t="s">
        <f>=B219+G218</f>
      </c>
      <c r="H219" s="6" t="s">
        <f>=F219*G218</f>
      </c>
    </row>
    <row collapsed="false" customFormat="false" customHeight="false" hidden="false" ht="12.1" outlineLevel="0" r="220">
      <c r="A220" s="14" t="n">
        <v>45091</v>
      </c>
      <c r="B220" s="6" t="n">
        <v>98.46</v>
      </c>
      <c r="C220" s="17" t="s">
        <v>215</v>
      </c>
      <c r="D220" s="17"/>
      <c r="E220" s="17"/>
      <c r="F220" s="6" t="s">
        <f>=A220-A219</f>
      </c>
      <c r="G220" s="6" t="s">
        <f>=B220+G219</f>
      </c>
      <c r="H220" s="6" t="s">
        <f>=F220*G219</f>
      </c>
    </row>
    <row collapsed="false" customFormat="false" customHeight="false" hidden="false" ht="12.1" outlineLevel="0" r="221">
      <c r="A221" s="14" t="n">
        <v>45091</v>
      </c>
      <c r="B221" s="6" t="n">
        <v>172.55</v>
      </c>
      <c r="C221" s="17" t="s">
        <v>276</v>
      </c>
      <c r="D221" s="17"/>
      <c r="E221" s="17"/>
      <c r="F221" s="6" t="s">
        <f>=A221-A220</f>
      </c>
      <c r="G221" s="6" t="s">
        <f>=B221+G220</f>
      </c>
      <c r="H221" s="6" t="s">
        <f>=F221*G220</f>
      </c>
    </row>
    <row collapsed="false" customFormat="false" customHeight="false" hidden="false" ht="12.1" outlineLevel="0" r="222">
      <c r="A222" s="14" t="n">
        <v>45092</v>
      </c>
      <c r="B222" s="6" t="n">
        <v>381</v>
      </c>
      <c r="C222" s="17" t="s">
        <v>252</v>
      </c>
      <c r="D222" s="17"/>
      <c r="E222" s="17"/>
      <c r="F222" s="6" t="s">
        <f>=A222-A221</f>
      </c>
      <c r="G222" s="6" t="s">
        <f>=B222+G221</f>
      </c>
      <c r="H222" s="6" t="s">
        <f>=F222*G221</f>
      </c>
    </row>
    <row collapsed="false" customFormat="false" customHeight="false" hidden="false" ht="12.1" outlineLevel="0" r="223">
      <c r="A223" s="14" t="n">
        <v>45106</v>
      </c>
      <c r="B223" s="6" t="n">
        <v>-1491.5</v>
      </c>
      <c r="C223" s="17" t="s">
        <v>277</v>
      </c>
      <c r="D223" s="17"/>
      <c r="E223" s="17"/>
      <c r="F223" s="6" t="s">
        <f>=A223-A222</f>
      </c>
      <c r="G223" s="6" t="s">
        <f>=B223+G222</f>
      </c>
      <c r="H223" s="6" t="s">
        <f>=F223*G222</f>
      </c>
    </row>
    <row collapsed="false" customFormat="false" customHeight="false" hidden="false" ht="12.1" outlineLevel="0" r="224">
      <c r="A224" s="14" t="n">
        <v>45114</v>
      </c>
      <c r="B224" s="6" t="n">
        <v>-347.78</v>
      </c>
      <c r="C224" s="17" t="s">
        <v>278</v>
      </c>
      <c r="D224" s="17"/>
      <c r="E224" s="17"/>
      <c r="F224" s="6" t="s">
        <f>=A224-A223</f>
      </c>
      <c r="G224" s="6" t="s">
        <f>=B224+G223</f>
      </c>
      <c r="H224" s="6" t="s">
        <f>=F224*G223</f>
      </c>
    </row>
    <row collapsed="false" customFormat="false" customHeight="false" hidden="false" ht="12.1" outlineLevel="0" r="225">
      <c r="A225" s="14" t="n">
        <v>45114</v>
      </c>
      <c r="B225" s="6" t="n">
        <v>-543</v>
      </c>
      <c r="C225" s="17" t="s">
        <v>279</v>
      </c>
      <c r="D225" s="17"/>
      <c r="E225" s="17"/>
      <c r="F225" s="6" t="s">
        <f>=A225-A224</f>
      </c>
      <c r="G225" s="6" t="s">
        <f>=B225+G224</f>
      </c>
      <c r="H225" s="6" t="s">
        <f>=F225*G224</f>
      </c>
    </row>
    <row collapsed="false" customFormat="false" customHeight="false" hidden="false" ht="12.1" outlineLevel="0" r="226">
      <c r="A226" s="14" t="n">
        <v>45117</v>
      </c>
      <c r="B226" s="6" t="n">
        <v>-404.61</v>
      </c>
      <c r="C226" s="17" t="s">
        <v>280</v>
      </c>
      <c r="D226" s="17"/>
      <c r="E226" s="17"/>
      <c r="F226" s="6" t="s">
        <f>=A226-A225</f>
      </c>
      <c r="G226" s="6" t="s">
        <f>=B226+G225</f>
      </c>
      <c r="H226" s="6" t="s">
        <f>=F226*G225</f>
      </c>
    </row>
    <row collapsed="false" customFormat="false" customHeight="false" hidden="false" ht="12.1" outlineLevel="0" r="227">
      <c r="A227" s="14" t="n">
        <v>45118</v>
      </c>
      <c r="B227" s="6" t="n">
        <v>-87.51</v>
      </c>
      <c r="C227" s="17" t="s">
        <v>281</v>
      </c>
      <c r="D227" s="17"/>
      <c r="E227" s="17"/>
      <c r="F227" s="6" t="s">
        <f>=A227-A226</f>
      </c>
      <c r="G227" s="6" t="s">
        <f>=B227+G226</f>
      </c>
      <c r="H227" s="6" t="s">
        <f>=F227*G226</f>
      </c>
    </row>
    <row collapsed="false" customFormat="false" customHeight="false" hidden="false" ht="12.1" outlineLevel="0" r="228">
      <c r="A228" s="14" t="n">
        <v>45118</v>
      </c>
      <c r="B228" s="6" t="n">
        <v>-93.82</v>
      </c>
      <c r="C228" s="17" t="s">
        <v>282</v>
      </c>
      <c r="D228" s="17"/>
      <c r="E228" s="17"/>
      <c r="F228" s="6" t="s">
        <f>=A228-A227</f>
      </c>
      <c r="G228" s="6" t="s">
        <f>=B228+G227</f>
      </c>
      <c r="H228" s="6" t="s">
        <f>=F228*G227</f>
      </c>
    </row>
    <row collapsed="false" customFormat="false" customHeight="false" hidden="false" ht="12.1" outlineLevel="0" r="229">
      <c r="A229" s="14" t="n">
        <v>45118</v>
      </c>
      <c r="B229" s="6" t="n">
        <v>-313.23</v>
      </c>
      <c r="C229" s="17" t="s">
        <v>283</v>
      </c>
      <c r="D229" s="17"/>
      <c r="E229" s="17"/>
      <c r="F229" s="6" t="s">
        <f>=A229-A228</f>
      </c>
      <c r="G229" s="6" t="s">
        <f>=B229+G228</f>
      </c>
      <c r="H229" s="6" t="s">
        <f>=F229*G228</f>
      </c>
    </row>
    <row collapsed="false" customFormat="false" customHeight="false" hidden="false" ht="12.1" outlineLevel="0" r="230">
      <c r="A230" s="14" t="n">
        <v>45127</v>
      </c>
      <c r="B230" s="6" t="n">
        <v>-139</v>
      </c>
      <c r="C230" s="17" t="s">
        <v>284</v>
      </c>
      <c r="D230" s="17"/>
      <c r="E230" s="17"/>
      <c r="F230" s="6" t="s">
        <f>=A230-A229</f>
      </c>
      <c r="G230" s="6" t="s">
        <f>=B230+G229</f>
      </c>
      <c r="H230" s="6" t="s">
        <f>=F230*G229</f>
      </c>
    </row>
    <row collapsed="false" customFormat="false" customHeight="false" hidden="false" ht="12.1" outlineLevel="0" r="231">
      <c r="A231" s="14" t="n">
        <v>45131</v>
      </c>
      <c r="B231" s="6" t="n">
        <v>-93.74</v>
      </c>
      <c r="C231" s="17" t="s">
        <v>225</v>
      </c>
      <c r="D231" s="17"/>
      <c r="E231" s="17"/>
      <c r="F231" s="6" t="s">
        <f>=A231-A230</f>
      </c>
      <c r="G231" s="6" t="s">
        <f>=B231+G230</f>
      </c>
      <c r="H231" s="6" t="s">
        <f>=F231*G230</f>
      </c>
    </row>
    <row collapsed="false" customFormat="false" customHeight="false" hidden="false" ht="12.1" outlineLevel="0" r="232">
      <c r="A232" s="14" t="n">
        <v>45132</v>
      </c>
      <c r="B232" s="6" t="n">
        <v>-65.07</v>
      </c>
      <c r="C232" s="17" t="s">
        <v>197</v>
      </c>
      <c r="D232" s="17"/>
      <c r="E232" s="17"/>
      <c r="F232" s="6" t="s">
        <f>=A232-A231</f>
      </c>
      <c r="G232" s="6" t="s">
        <f>=B232+G231</f>
      </c>
      <c r="H232" s="6" t="s">
        <f>=F232*G231</f>
      </c>
    </row>
    <row collapsed="false" customFormat="false" customHeight="false" hidden="false" ht="12.1" outlineLevel="0" r="233">
      <c r="A233" s="14" t="n">
        <v>45142</v>
      </c>
      <c r="B233" s="6" t="n">
        <v>-10.78</v>
      </c>
      <c r="C233" s="17" t="s">
        <v>285</v>
      </c>
      <c r="D233" s="17"/>
      <c r="E233" s="17"/>
      <c r="F233" s="6" t="s">
        <f>=A233-A232</f>
      </c>
      <c r="G233" s="6" t="s">
        <f>=B233+G232</f>
      </c>
      <c r="H233" s="6" t="s">
        <f>=F233*G232</f>
      </c>
    </row>
    <row collapsed="false" customFormat="false" customHeight="false" hidden="false" ht="12.1" outlineLevel="0" r="234">
      <c r="A234" s="14" t="n">
        <v>45147</v>
      </c>
      <c r="B234" s="6" t="n">
        <v>-88.76</v>
      </c>
      <c r="C234" s="17" t="s">
        <v>201</v>
      </c>
      <c r="D234" s="17"/>
      <c r="E234" s="17"/>
      <c r="F234" s="6" t="s">
        <f>=A234-A233</f>
      </c>
      <c r="G234" s="6" t="s">
        <f>=B234+G233</f>
      </c>
      <c r="H234" s="6" t="s">
        <f>=F234*G233</f>
      </c>
    </row>
    <row collapsed="false" customFormat="false" customHeight="false" hidden="false" ht="12.1" outlineLevel="0" r="235">
      <c r="A235" s="14" t="n">
        <v>45168</v>
      </c>
      <c r="B235" s="6" t="n">
        <v>-97.23</v>
      </c>
      <c r="C235" s="17" t="s">
        <v>203</v>
      </c>
      <c r="D235" s="17"/>
      <c r="E235" s="17"/>
      <c r="F235" s="6" t="s">
        <f>=A235-A234</f>
      </c>
      <c r="G235" s="6" t="s">
        <f>=B235+G234</f>
      </c>
      <c r="H235" s="6" t="s">
        <f>=F235*G234</f>
      </c>
    </row>
    <row collapsed="false" customFormat="false" customHeight="false" hidden="false" ht="12.1" outlineLevel="0" r="236">
      <c r="A236" s="14" t="n">
        <v>45189</v>
      </c>
      <c r="B236" s="6" t="n">
        <v>-38.64</v>
      </c>
      <c r="C236" s="17" t="s">
        <v>205</v>
      </c>
      <c r="D236" s="17"/>
      <c r="E236" s="17"/>
      <c r="F236" s="6" t="s">
        <f>=A236-A235</f>
      </c>
      <c r="G236" s="6" t="s">
        <f>=B236+G235</f>
      </c>
      <c r="H236" s="6" t="s">
        <f>=F236*G235</f>
      </c>
    </row>
    <row collapsed="false" customFormat="false" customHeight="false" hidden="false" ht="12.1" outlineLevel="0" r="237">
      <c r="A237" s="14" t="n">
        <v>45208</v>
      </c>
      <c r="B237" s="6" t="n">
        <v>-165.8</v>
      </c>
      <c r="C237" s="17" t="s">
        <v>286</v>
      </c>
      <c r="D237" s="17"/>
      <c r="E237" s="17"/>
      <c r="F237" s="6" t="s">
        <f>=A237-A236</f>
      </c>
      <c r="G237" s="6" t="s">
        <f>=B237+G236</f>
      </c>
      <c r="H237" s="6" t="s">
        <f>=F237*G236</f>
      </c>
    </row>
    <row collapsed="false" customFormat="false" customHeight="false" hidden="false" ht="12.1" outlineLevel="0" r="238">
      <c r="A238" s="14" t="n">
        <v>45209</v>
      </c>
      <c r="B238" s="6" t="n">
        <v>-60</v>
      </c>
      <c r="C238" s="17" t="s">
        <v>287</v>
      </c>
      <c r="D238" s="17"/>
      <c r="E238" s="17"/>
      <c r="F238" s="6" t="s">
        <f>=A238-A237</f>
      </c>
      <c r="G238" s="6" t="s">
        <f>=B238+G237</f>
      </c>
      <c r="H238" s="6" t="s">
        <f>=F238*G237</f>
      </c>
    </row>
    <row collapsed="false" customFormat="false" customHeight="false" hidden="false" ht="12.1" outlineLevel="0" r="239">
      <c r="A239" s="14" t="n">
        <v>45210</v>
      </c>
      <c r="B239" s="6" t="n">
        <v>-311.02</v>
      </c>
      <c r="C239" s="17" t="s">
        <v>288</v>
      </c>
      <c r="D239" s="17"/>
      <c r="E239" s="17"/>
      <c r="F239" s="6" t="s">
        <f>=A239-A238</f>
      </c>
      <c r="G239" s="6" t="s">
        <f>=B239+G238</f>
      </c>
      <c r="H239" s="6" t="s">
        <f>=F239*G238</f>
      </c>
    </row>
    <row collapsed="false" customFormat="false" customHeight="false" hidden="false" ht="12.1" outlineLevel="0" r="240">
      <c r="A240" s="14" t="n">
        <v>45217</v>
      </c>
      <c r="B240" s="6" t="n">
        <v>-98.1</v>
      </c>
      <c r="C240" s="17" t="s">
        <v>289</v>
      </c>
      <c r="D240" s="17"/>
      <c r="E240" s="17"/>
      <c r="F240" s="6" t="s">
        <f>=A240-A239</f>
      </c>
      <c r="G240" s="6" t="s">
        <f>=B240+G239</f>
      </c>
      <c r="H240" s="6" t="s">
        <f>=F240*G239</f>
      </c>
    </row>
    <row collapsed="false" customFormat="false" customHeight="false" hidden="false" ht="12.1" outlineLevel="0" r="241">
      <c r="A241" s="14" t="n">
        <v>45223</v>
      </c>
      <c r="B241" s="6" t="n">
        <v>-65.07</v>
      </c>
      <c r="C241" s="17" t="s">
        <v>197</v>
      </c>
      <c r="D241" s="17"/>
      <c r="E241" s="17"/>
      <c r="F241" s="6" t="s">
        <f>=A241-A240</f>
      </c>
      <c r="G241" s="6" t="s">
        <f>=B241+G240</f>
      </c>
      <c r="H241" s="6" t="s">
        <f>=F241*G240</f>
      </c>
    </row>
    <row collapsed="false" customFormat="false" customHeight="false" hidden="false" ht="12.1" outlineLevel="0" r="242">
      <c r="A242" s="14" t="n">
        <v>45236</v>
      </c>
      <c r="B242" s="6" t="n">
        <v>-10.7</v>
      </c>
      <c r="C242" s="17" t="s">
        <v>290</v>
      </c>
      <c r="D242" s="17"/>
      <c r="E242" s="17"/>
      <c r="F242" s="6" t="s">
        <f>=A242-A241</f>
      </c>
      <c r="G242" s="6" t="s">
        <f>=B242+G241</f>
      </c>
      <c r="H242" s="6" t="s">
        <f>=F242*G241</f>
      </c>
    </row>
    <row collapsed="false" customFormat="false" customHeight="false" hidden="false" ht="12.1" outlineLevel="0" r="243">
      <c r="A243" s="14" t="n">
        <v>45261</v>
      </c>
      <c r="B243" s="6" t="n">
        <v>-237.33</v>
      </c>
      <c r="C243" s="17" t="s">
        <v>291</v>
      </c>
      <c r="D243" s="17"/>
      <c r="E243" s="17"/>
      <c r="F243" s="6" t="s">
        <f>=A243-A242</f>
      </c>
      <c r="G243" s="6" t="s">
        <f>=B243+G242</f>
      </c>
      <c r="H243" s="6" t="s">
        <f>=F243*G242</f>
      </c>
    </row>
    <row collapsed="false" customFormat="false" customHeight="false" hidden="false" ht="12.1" outlineLevel="0" r="244">
      <c r="A244" s="14" t="n">
        <v>45270</v>
      </c>
      <c r="B244" s="6" t="n">
        <v>-1000</v>
      </c>
      <c r="C244" s="17" t="s">
        <v>292</v>
      </c>
      <c r="D244" s="17"/>
      <c r="E244" s="17"/>
      <c r="F244" s="6" t="s">
        <f>=A244-A243</f>
      </c>
      <c r="G244" s="6" t="s">
        <f>=B244+G243</f>
      </c>
      <c r="H244" s="6" t="s">
        <f>=F244*G243</f>
      </c>
    </row>
    <row collapsed="false" customFormat="false" customHeight="false" hidden="false" ht="12.1" outlineLevel="0" r="245">
      <c r="A245" s="14" t="n">
        <v>45271</v>
      </c>
      <c r="B245" s="6" t="n">
        <v>-41.88</v>
      </c>
      <c r="C245" s="17" t="s">
        <v>274</v>
      </c>
      <c r="D245" s="17"/>
      <c r="E245" s="17"/>
      <c r="F245" s="6" t="s">
        <f>=A245-A244</f>
      </c>
      <c r="G245" s="6" t="s">
        <f>=B245+G244</f>
      </c>
      <c r="H245" s="6" t="s">
        <f>=F245*G244</f>
      </c>
    </row>
    <row collapsed="false" customFormat="false" customHeight="false" hidden="false" ht="12.1" outlineLevel="0" r="246">
      <c r="A246" s="14" t="n">
        <v>45277</v>
      </c>
      <c r="B246" s="6" t="n">
        <v>-389</v>
      </c>
      <c r="C246" s="17" t="s">
        <v>293</v>
      </c>
      <c r="D246" s="17"/>
      <c r="E246" s="17"/>
      <c r="F246" s="6" t="s">
        <f>=A246-A245</f>
      </c>
      <c r="G246" s="6" t="s">
        <f>=B246+G245</f>
      </c>
      <c r="H246" s="6" t="s">
        <f>=F246*G245</f>
      </c>
    </row>
    <row collapsed="false" customFormat="false" customHeight="false" hidden="false" ht="12.1" outlineLevel="0" r="247">
      <c r="A247" s="14" t="n">
        <v>45300</v>
      </c>
      <c r="B247" s="6" t="n">
        <v>-398.21</v>
      </c>
      <c r="C247" s="17" t="s">
        <v>294</v>
      </c>
      <c r="D247" s="17"/>
      <c r="E247" s="17"/>
      <c r="F247" s="6" t="s">
        <f>=A247-A246</f>
      </c>
      <c r="G247" s="6" t="s">
        <f>=B247+G246</f>
      </c>
      <c r="H247" s="6" t="s">
        <f>=F247*G246</f>
      </c>
    </row>
    <row collapsed="false" customFormat="false" customHeight="false" hidden="false" ht="12.1" outlineLevel="0" r="248">
      <c r="A248" s="14" t="n">
        <v>45302</v>
      </c>
      <c r="B248" s="6" t="n">
        <v>-160.62</v>
      </c>
      <c r="C248" s="17" t="s">
        <v>295</v>
      </c>
      <c r="D248" s="17"/>
      <c r="E248" s="17"/>
      <c r="F248" s="6" t="s">
        <f>=A248-A247</f>
      </c>
      <c r="G248" s="6" t="s">
        <f>=B248+G247</f>
      </c>
      <c r="H248" s="6" t="s">
        <f>=F248*G247</f>
      </c>
    </row>
    <row collapsed="false" customFormat="false" customHeight="false" hidden="false" ht="12.1" outlineLevel="0" r="249">
      <c r="A249" s="14" t="n">
        <v>45313</v>
      </c>
      <c r="B249" s="6" t="n">
        <v>-108.7</v>
      </c>
      <c r="C249" s="17" t="s">
        <v>296</v>
      </c>
      <c r="D249" s="17"/>
      <c r="E249" s="17"/>
      <c r="F249" s="6" t="s">
        <f>=A249-A248</f>
      </c>
      <c r="G249" s="6" t="s">
        <f>=B249+G248</f>
      </c>
      <c r="H249" s="6" t="s">
        <f>=F249*G248</f>
      </c>
    </row>
    <row collapsed="false" customFormat="false" customHeight="false" hidden="false" ht="12.1" outlineLevel="0" r="250">
      <c r="A250" s="14" t="n">
        <v>45313</v>
      </c>
      <c r="B250" s="6" t="n">
        <v>-3000</v>
      </c>
      <c r="C250" s="17" t="s">
        <v>297</v>
      </c>
      <c r="D250" s="17"/>
      <c r="E250" s="17"/>
      <c r="F250" s="6" t="s">
        <f>=A250-A249</f>
      </c>
      <c r="G250" s="6" t="s">
        <f>=B250+G249</f>
      </c>
      <c r="H250" s="6" t="s">
        <f>=F250*G249</f>
      </c>
    </row>
    <row collapsed="false" customFormat="false" customHeight="false" hidden="false" ht="12.1" outlineLevel="0" r="251">
      <c r="A251" s="14" t="n">
        <v>45314</v>
      </c>
      <c r="B251" s="6" t="n">
        <v>-65.07</v>
      </c>
      <c r="C251" s="17" t="s">
        <v>197</v>
      </c>
      <c r="D251" s="17"/>
      <c r="E251" s="17"/>
      <c r="F251" s="6" t="s">
        <f>=A251-A250</f>
      </c>
      <c r="G251" s="6" t="s">
        <f>=B251+G250</f>
      </c>
      <c r="H251" s="6" t="s">
        <f>=F251*G250</f>
      </c>
    </row>
    <row collapsed="false" customFormat="false" customHeight="false" hidden="false" ht="12.1" outlineLevel="0" r="252">
      <c r="A252" s="14" t="n">
        <v>45328</v>
      </c>
      <c r="B252" s="6" t="n">
        <v>-10.49</v>
      </c>
      <c r="C252" s="17" t="s">
        <v>298</v>
      </c>
      <c r="D252" s="17"/>
      <c r="E252" s="17"/>
      <c r="F252" s="6" t="s">
        <f>=A252-A251</f>
      </c>
      <c r="G252" s="6" t="s">
        <f>=B252+G251</f>
      </c>
      <c r="H252" s="6" t="s">
        <f>=F252*G251</f>
      </c>
    </row>
    <row collapsed="false" customFormat="false" customHeight="false" hidden="false" ht="12.1" outlineLevel="0" r="253">
      <c r="A253" s="14" t="n">
        <v>45329</v>
      </c>
      <c r="B253" s="6" t="n">
        <v>-88.76</v>
      </c>
      <c r="C253" s="17" t="s">
        <v>201</v>
      </c>
      <c r="D253" s="17"/>
      <c r="E253" s="17"/>
      <c r="F253" s="6" t="s">
        <f>=A253-A252</f>
      </c>
      <c r="G253" s="6" t="s">
        <f>=B253+G252</f>
      </c>
      <c r="H253" s="6" t="s">
        <f>=F253*G252</f>
      </c>
    </row>
    <row collapsed="false" customFormat="false" customHeight="false" hidden="false" ht="12.1" outlineLevel="0" r="254">
      <c r="A254" s="14" t="n">
        <v>45349</v>
      </c>
      <c r="B254" s="6" t="n">
        <v>-3000</v>
      </c>
      <c r="C254" s="17" t="s">
        <v>299</v>
      </c>
      <c r="D254" s="17"/>
      <c r="E254" s="17"/>
      <c r="F254" s="6" t="s">
        <f>=A254-A253</f>
      </c>
      <c r="G254" s="6" t="s">
        <f>=B254+G253</f>
      </c>
      <c r="H254" s="6" t="s">
        <f>=F254*G253</f>
      </c>
    </row>
    <row collapsed="false" customFormat="false" customHeight="false" hidden="false" ht="12.1" outlineLevel="0" r="255">
      <c r="A255" s="14" t="n">
        <v>45350</v>
      </c>
      <c r="B255" s="6" t="n">
        <v>-97.23</v>
      </c>
      <c r="C255" s="17" t="s">
        <v>203</v>
      </c>
      <c r="D255" s="17"/>
      <c r="E255" s="17"/>
      <c r="F255" s="6" t="s">
        <f>=A255-A254</f>
      </c>
      <c r="G255" s="6" t="s">
        <f>=B255+G254</f>
      </c>
      <c r="H255" s="6" t="s">
        <f>=F255*G254</f>
      </c>
    </row>
    <row collapsed="false" customFormat="false" customHeight="false" hidden="false" ht="12.1" outlineLevel="0" r="256">
      <c r="A256" s="14" t="n">
        <v>45371</v>
      </c>
      <c r="B256" s="6" t="n">
        <v>-38.64</v>
      </c>
      <c r="C256" s="17" t="s">
        <v>205</v>
      </c>
      <c r="D256" s="17"/>
      <c r="E256" s="17"/>
      <c r="F256" s="6" t="s">
        <f>=A256-A255</f>
      </c>
      <c r="G256" s="6" t="s">
        <f>=B256+G255</f>
      </c>
      <c r="H256" s="6" t="s">
        <f>=F256*G255</f>
      </c>
    </row>
    <row collapsed="false" customFormat="false" customHeight="false" hidden="false" ht="12.1" outlineLevel="0" r="257">
      <c r="A257" s="14" t="n">
        <v>45377</v>
      </c>
      <c r="B257" s="6" t="n">
        <v>-77.18</v>
      </c>
      <c r="C257" s="17" t="s">
        <v>300</v>
      </c>
      <c r="D257" s="17"/>
      <c r="E257" s="17"/>
      <c r="F257" s="6" t="s">
        <f>=A257-A256</f>
      </c>
      <c r="G257" s="6" t="s">
        <f>=B257+G256</f>
      </c>
      <c r="H257" s="6" t="s">
        <f>=F257*G256</f>
      </c>
    </row>
    <row collapsed="false" customFormat="false" customHeight="false" hidden="false" ht="12.1" outlineLevel="0" r="258">
      <c r="A258" s="14" t="n">
        <v>45414</v>
      </c>
      <c r="B258" s="6" t="n">
        <v>-696</v>
      </c>
      <c r="C258" s="17" t="s">
        <v>301</v>
      </c>
      <c r="D258" s="17"/>
      <c r="E258" s="17"/>
      <c r="F258" s="6" t="s">
        <f>=A258-A257</f>
      </c>
      <c r="G258" s="6" t="s">
        <f>=B258+G257</f>
      </c>
      <c r="H258" s="6" t="s">
        <f>=F258*G257</f>
      </c>
    </row>
    <row collapsed="false" customFormat="false" customHeight="false" hidden="false" ht="12.1" outlineLevel="0" r="259">
      <c r="A259" s="14" t="n">
        <v>45418</v>
      </c>
      <c r="B259" s="6" t="n">
        <v>-203.7</v>
      </c>
      <c r="C259" s="17" t="s">
        <v>302</v>
      </c>
      <c r="D259" s="17"/>
      <c r="E259" s="17"/>
      <c r="F259" s="6" t="s">
        <f>=A259-A258</f>
      </c>
      <c r="G259" s="6" t="s">
        <f>=B259+G258</f>
      </c>
      <c r="H259" s="6" t="s">
        <f>=F259*G258</f>
      </c>
    </row>
    <row collapsed="false" customFormat="false" customHeight="false" hidden="false" ht="12.1" outlineLevel="0" r="260">
      <c r="A260" s="14" t="n">
        <v>45418</v>
      </c>
      <c r="B260" s="6" t="n">
        <v>-10.54</v>
      </c>
      <c r="C260" s="17" t="s">
        <v>303</v>
      </c>
      <c r="D260" s="17"/>
      <c r="E260" s="17"/>
      <c r="F260" s="6" t="s">
        <f>=A260-A259</f>
      </c>
      <c r="G260" s="6" t="s">
        <f>=B260+G259</f>
      </c>
      <c r="H260" s="6" t="s">
        <f>=F260*G259</f>
      </c>
    </row>
    <row collapsed="false" customFormat="false" customHeight="false" hidden="false" ht="12.1" outlineLevel="0" r="261">
      <c r="A261" s="14" t="n">
        <v>45419</v>
      </c>
      <c r="B261" s="6" t="n">
        <v>-433</v>
      </c>
      <c r="C261" s="17" t="s">
        <v>304</v>
      </c>
      <c r="D261" s="17"/>
      <c r="E261" s="17"/>
      <c r="F261" s="6" t="s">
        <f>=A261-A260</f>
      </c>
      <c r="G261" s="6" t="s">
        <f>=B261+G260</f>
      </c>
      <c r="H261" s="6" t="s">
        <f>=F261*G260</f>
      </c>
    </row>
    <row collapsed="false" customFormat="false" customHeight="false" hidden="false" ht="12.1" outlineLevel="0" r="262">
      <c r="A262" s="14" t="n">
        <v>45439</v>
      </c>
      <c r="B262" s="6" t="n">
        <v>-221.3</v>
      </c>
      <c r="C262" s="17" t="s">
        <v>305</v>
      </c>
      <c r="D262" s="17"/>
      <c r="E262" s="17"/>
      <c r="F262" s="6" t="s">
        <f>=A262-A261</f>
      </c>
      <c r="G262" s="6" t="s">
        <f>=B262+G261</f>
      </c>
      <c r="H262" s="6" t="s">
        <f>=F262*G261</f>
      </c>
    </row>
    <row collapsed="false" customFormat="false" customHeight="false" hidden="false" ht="12.1" outlineLevel="0" r="263">
      <c r="A263" s="14" t="n">
        <v>45443</v>
      </c>
      <c r="B263" s="6" t="n">
        <v>-52.6</v>
      </c>
      <c r="C263" s="17" t="s">
        <v>306</v>
      </c>
      <c r="D263" s="17"/>
      <c r="E263" s="17"/>
      <c r="F263" s="6" t="s">
        <f>=A263-A262</f>
      </c>
      <c r="G263" s="6" t="s">
        <f>=B263+G262</f>
      </c>
      <c r="H263" s="6" t="s">
        <f>=F263*G262</f>
      </c>
    </row>
    <row collapsed="false" customFormat="false" customHeight="false" hidden="false" ht="12.1" outlineLevel="0" r="264">
      <c r="A264" s="14" t="n">
        <v>45446</v>
      </c>
      <c r="B264" s="6" t="n">
        <v>-311.6</v>
      </c>
      <c r="C264" s="17" t="s">
        <v>307</v>
      </c>
      <c r="D264" s="17"/>
      <c r="E264" s="17"/>
      <c r="F264" s="6" t="s">
        <f>=A264-A263</f>
      </c>
      <c r="G264" s="6" t="s">
        <f>=B264+G263</f>
      </c>
      <c r="H264" s="6" t="s">
        <f>=F264*G263</f>
      </c>
    </row>
    <row collapsed="false" customFormat="false" customHeight="false" hidden="false" ht="12.1" outlineLevel="0" r="265">
      <c r="A265" s="14" t="n">
        <v>45453</v>
      </c>
      <c r="B265" s="6" t="n">
        <v>-431.36</v>
      </c>
      <c r="C265" s="17" t="s">
        <v>308</v>
      </c>
      <c r="D265" s="17"/>
      <c r="E265" s="17"/>
      <c r="F265" s="6" t="s">
        <f>=A265-A264</f>
      </c>
      <c r="G265" s="6" t="s">
        <f>=B265+G264</f>
      </c>
      <c r="H265" s="6" t="s">
        <f>=F265*G264</f>
      </c>
    </row>
    <row collapsed="false" customFormat="false" customHeight="false" hidden="false" ht="12.1" outlineLevel="0" r="266">
      <c r="A266" s="14" t="n">
        <v>45461</v>
      </c>
      <c r="B266" s="6" t="n">
        <v>-233.1</v>
      </c>
      <c r="C266" s="17" t="s">
        <v>309</v>
      </c>
      <c r="D266" s="17"/>
      <c r="E266" s="17"/>
      <c r="F266" s="6" t="s">
        <f>=A266-A265</f>
      </c>
      <c r="G266" s="6" t="s">
        <f>=B266+G265</f>
      </c>
      <c r="H266" s="6" t="s">
        <f>=F266*G265</f>
      </c>
    </row>
    <row collapsed="false" customFormat="false" customHeight="false" hidden="false" ht="12.1" outlineLevel="0" r="267">
      <c r="A267" s="14" t="n">
        <v>45461</v>
      </c>
      <c r="B267" s="6" t="n">
        <v>-1166.57</v>
      </c>
      <c r="C267" s="17" t="s">
        <v>310</v>
      </c>
      <c r="D267" s="17"/>
      <c r="E267" s="17"/>
      <c r="F267" s="6" t="s">
        <f>=A267-A266</f>
      </c>
      <c r="G267" s="6" t="s">
        <f>=B267+G266</f>
      </c>
      <c r="H267" s="6" t="s">
        <f>=F267*G266</f>
      </c>
    </row>
    <row collapsed="false" customFormat="false" customHeight="false" hidden="false" ht="12.1" outlineLevel="0" r="268">
      <c r="A268" s="14" t="n">
        <v>45482</v>
      </c>
      <c r="B268" s="6" t="n">
        <v>-284.21</v>
      </c>
      <c r="C268" s="17" t="s">
        <v>311</v>
      </c>
      <c r="D268" s="17"/>
      <c r="E268" s="17"/>
      <c r="F268" s="6" t="s">
        <f>=A268-A267</f>
      </c>
      <c r="G268" s="6" t="s">
        <f>=B268+G267</f>
      </c>
      <c r="H268" s="6" t="s">
        <f>=F268*G267</f>
      </c>
    </row>
    <row collapsed="false" customFormat="false" customHeight="false" hidden="false" ht="12.1" outlineLevel="0" r="269">
      <c r="A269" s="14" t="n">
        <v>45482</v>
      </c>
      <c r="B269" s="6" t="n">
        <v>-151.06</v>
      </c>
      <c r="C269" s="17" t="s">
        <v>312</v>
      </c>
      <c r="D269" s="17"/>
      <c r="E269" s="17"/>
      <c r="F269" s="6" t="s">
        <f>=A269-A268</f>
      </c>
      <c r="G269" s="6" t="s">
        <f>=B269+G268</f>
      </c>
      <c r="H269" s="6" t="s">
        <f>=F269*G268</f>
      </c>
    </row>
    <row collapsed="false" customFormat="false" customHeight="false" hidden="false" ht="12.1" outlineLevel="0" r="270">
      <c r="A270" s="14" t="n">
        <v>45484</v>
      </c>
      <c r="B270" s="6" t="n">
        <v>-1449</v>
      </c>
      <c r="C270" s="17" t="s">
        <v>313</v>
      </c>
      <c r="D270" s="17"/>
      <c r="E270" s="17"/>
      <c r="F270" s="6" t="s">
        <f>=A270-A269</f>
      </c>
      <c r="G270" s="6" t="s">
        <f>=B270+G269</f>
      </c>
      <c r="H270" s="6" t="s">
        <f>=F270*G269</f>
      </c>
    </row>
    <row collapsed="false" customFormat="false" customHeight="false" hidden="false" ht="12.1" outlineLevel="0" r="271">
      <c r="A271" s="14" t="n">
        <v>45484</v>
      </c>
      <c r="B271" s="6" t="n">
        <v>-1159</v>
      </c>
      <c r="C271" s="17" t="s">
        <v>314</v>
      </c>
      <c r="D271" s="17"/>
      <c r="E271" s="17"/>
      <c r="F271" s="6" t="s">
        <f>=A271-A270</f>
      </c>
      <c r="G271" s="6" t="s">
        <f>=B271+G270</f>
      </c>
      <c r="H271" s="6" t="s">
        <f>=F271*G270</f>
      </c>
    </row>
    <row collapsed="false" customFormat="false" customHeight="false" hidden="false" ht="12.1" outlineLevel="0" r="272">
      <c r="A272" s="14" t="n">
        <v>45485</v>
      </c>
      <c r="B272" s="6" t="n">
        <v>-434.38</v>
      </c>
      <c r="C272" s="17" t="s">
        <v>315</v>
      </c>
      <c r="D272" s="17"/>
      <c r="E272" s="17"/>
      <c r="F272" s="6" t="s">
        <f>=A272-A271</f>
      </c>
      <c r="G272" s="6" t="s">
        <f>=B272+G271</f>
      </c>
      <c r="H272" s="6" t="s">
        <f>=F272*G271</f>
      </c>
    </row>
    <row collapsed="false" customFormat="false" customHeight="false" hidden="false" ht="12.1" outlineLevel="0" r="273">
      <c r="A273" s="14" t="n">
        <v>45489</v>
      </c>
      <c r="B273" s="6" t="n">
        <v>-1522</v>
      </c>
      <c r="C273" s="17" t="s">
        <v>316</v>
      </c>
      <c r="D273" s="17"/>
      <c r="E273" s="17"/>
      <c r="F273" s="6" t="s">
        <f>=A273-A272</f>
      </c>
      <c r="G273" s="6" t="s">
        <f>=B273+G272</f>
      </c>
      <c r="H273" s="6" t="s">
        <f>=F273*G272</f>
      </c>
    </row>
    <row collapsed="false" customFormat="false" customHeight="false" hidden="false" ht="12.1" outlineLevel="0" r="274">
      <c r="A274" s="14" t="n">
        <v>45491</v>
      </c>
      <c r="B274" s="6" t="n">
        <v>-2138</v>
      </c>
      <c r="C274" s="17" t="s">
        <v>317</v>
      </c>
      <c r="D274" s="17"/>
      <c r="E274" s="17"/>
      <c r="F274" s="6" t="s">
        <f>=A274-A273</f>
      </c>
      <c r="G274" s="6" t="s">
        <f>=B274+G273</f>
      </c>
      <c r="H274" s="6" t="s">
        <f>=F274*G273</f>
      </c>
    </row>
    <row collapsed="false" customFormat="false" customHeight="false" hidden="false" ht="12.1" outlineLevel="0" r="275">
      <c r="A275" s="14" t="n">
        <v>45495</v>
      </c>
      <c r="B275" s="6" t="n">
        <v>-108.7</v>
      </c>
      <c r="C275" s="17" t="s">
        <v>296</v>
      </c>
      <c r="D275" s="17"/>
      <c r="E275" s="17"/>
      <c r="F275" s="6" t="s">
        <f>=A275-A274</f>
      </c>
      <c r="G275" s="6" t="s">
        <f>=B275+G274</f>
      </c>
      <c r="H275" s="6" t="s">
        <f>=F275*G274</f>
      </c>
    </row>
    <row collapsed="false" customFormat="false" customHeight="false" hidden="false" ht="12.1" outlineLevel="0" r="276">
      <c r="A276" s="14" t="n">
        <v>45511</v>
      </c>
      <c r="B276" s="6" t="n">
        <v>-9.79</v>
      </c>
      <c r="C276" s="17" t="s">
        <v>318</v>
      </c>
      <c r="D276" s="17"/>
      <c r="E276" s="17"/>
      <c r="F276" s="6" t="s">
        <f>=A276-A275</f>
      </c>
      <c r="G276" s="6" t="s">
        <f>=B276+G275</f>
      </c>
      <c r="H276" s="6" t="s">
        <f>=F276*G275</f>
      </c>
    </row>
    <row collapsed="false" customFormat="false" customHeight="false" hidden="false" ht="12.1" outlineLevel="0" r="277">
      <c r="A277" s="14" t="n">
        <v>45545</v>
      </c>
      <c r="B277" s="6" t="n">
        <v>-189.42</v>
      </c>
      <c r="C277" s="17" t="s">
        <v>319</v>
      </c>
      <c r="D277" s="17"/>
      <c r="E277" s="17"/>
      <c r="F277" s="6" t="s">
        <f>=A277-A276</f>
      </c>
      <c r="G277" s="6" t="s">
        <f>=B277+G276</f>
      </c>
      <c r="H277" s="6" t="s">
        <f>=F277*G276</f>
      </c>
    </row>
    <row collapsed="false" customFormat="false" customHeight="false" hidden="false" ht="12.1" outlineLevel="0" r="278">
      <c r="A278" s="14" t="n">
        <v>45553</v>
      </c>
      <c r="B278" s="6" t="n">
        <v>-38.64</v>
      </c>
      <c r="C278" s="17" t="s">
        <v>205</v>
      </c>
      <c r="D278" s="17"/>
      <c r="E278" s="17"/>
      <c r="F278" s="6" t="s">
        <f>=A278-A277</f>
      </c>
      <c r="G278" s="6" t="s">
        <f>=B278+G277</f>
      </c>
      <c r="H278" s="6" t="s">
        <f>=F278*G277</f>
      </c>
    </row>
    <row collapsed="false" customFormat="false" customHeight="false" hidden="false" ht="12.1" outlineLevel="0" r="279">
      <c r="A279" s="14" t="n">
        <v>45562</v>
      </c>
      <c r="B279" s="6" t="n">
        <v>-264</v>
      </c>
      <c r="C279" s="17" t="s">
        <v>320</v>
      </c>
      <c r="D279" s="17"/>
      <c r="E279" s="17"/>
      <c r="F279" s="6" t="s">
        <f>=A279-A278</f>
      </c>
      <c r="G279" s="6" t="s">
        <f>=B279+G278</f>
      </c>
      <c r="H279" s="6" t="s">
        <f>=F279*G278</f>
      </c>
    </row>
    <row collapsed="false" customFormat="false" customHeight="false" hidden="false" ht="12.1" outlineLevel="0" r="280">
      <c r="A280" s="14" t="n">
        <v>45565</v>
      </c>
      <c r="B280" s="6" t="n">
        <v>-237.6</v>
      </c>
      <c r="C280" s="17" t="s">
        <v>321</v>
      </c>
      <c r="D280" s="17"/>
      <c r="E280" s="17"/>
      <c r="F280" s="6" t="s">
        <f>=A280-A279</f>
      </c>
      <c r="G280" s="6" t="s">
        <f>=B280+G279</f>
      </c>
      <c r="H280" s="6" t="s">
        <f>=F280*G279</f>
      </c>
    </row>
    <row collapsed="false" customFormat="false" customHeight="false" hidden="false" ht="12.1" outlineLevel="0" r="281">
      <c r="A281" s="14" t="n">
        <v>45573</v>
      </c>
      <c r="B281" s="6" t="n">
        <v>-431.6</v>
      </c>
      <c r="C281" s="17" t="s">
        <v>322</v>
      </c>
      <c r="D281" s="17"/>
      <c r="E281" s="17"/>
      <c r="F281" s="6" t="s">
        <f>=A281-A280</f>
      </c>
      <c r="G281" s="6" t="s">
        <f>=B281+G280</f>
      </c>
      <c r="H281" s="6" t="s">
        <f>=F281*G280</f>
      </c>
    </row>
    <row collapsed="false" customFormat="false" customHeight="false" hidden="false" ht="12.1" outlineLevel="0" r="282">
      <c r="A282" s="14" t="n">
        <v>45576</v>
      </c>
      <c r="B282" s="6" t="n">
        <v>-62</v>
      </c>
      <c r="C282" s="17" t="s">
        <v>323</v>
      </c>
      <c r="D282" s="17"/>
      <c r="E282" s="17"/>
      <c r="F282" s="6" t="s">
        <f>=A282-A281</f>
      </c>
      <c r="G282" s="6" t="s">
        <f>=B282+G281</f>
      </c>
      <c r="H282" s="6" t="s">
        <f>=F282*G281</f>
      </c>
    </row>
    <row collapsed="false" customFormat="false" customHeight="false" hidden="false" ht="12.1" outlineLevel="0" r="283">
      <c r="A283" s="14" t="n">
        <v>45582</v>
      </c>
      <c r="B283" s="6" t="n">
        <v>-390.92</v>
      </c>
      <c r="C283" s="17" t="s">
        <v>324</v>
      </c>
      <c r="D283" s="17"/>
      <c r="E283" s="17"/>
      <c r="F283" s="6" t="s">
        <f>=A283-A282</f>
      </c>
      <c r="G283" s="6" t="s">
        <f>=B283+G282</f>
      </c>
      <c r="H283" s="6" t="s">
        <f>=F283*G282</f>
      </c>
    </row>
    <row collapsed="false" customFormat="false" customHeight="false" hidden="false" ht="12.1" outlineLevel="0" r="284">
      <c r="A284" s="14" t="n">
        <v>45584</v>
      </c>
      <c r="B284" s="6" t="n">
        <v>-64.7</v>
      </c>
      <c r="C284" s="17" t="s">
        <v>325</v>
      </c>
      <c r="D284" s="17"/>
      <c r="E284" s="17"/>
      <c r="F284" s="6" t="s">
        <f>=A284-A283</f>
      </c>
      <c r="G284" s="6" t="s">
        <f>=B284+G283</f>
      </c>
      <c r="H284" s="6" t="s">
        <f>=F284*G283</f>
      </c>
    </row>
    <row collapsed="false" customFormat="false" customHeight="false" hidden="false" ht="12.1" outlineLevel="0" r="285">
      <c r="A285" s="14" t="n">
        <v>45643</v>
      </c>
      <c r="B285" s="6" t="n">
        <v>-447</v>
      </c>
      <c r="C285" s="17" t="s">
        <v>326</v>
      </c>
      <c r="D285" s="17"/>
      <c r="E285" s="17"/>
      <c r="F285" s="6" t="s">
        <f>=A285-A284</f>
      </c>
      <c r="G285" s="6" t="s">
        <f>=B285+G284</f>
      </c>
      <c r="H285" s="6" t="s">
        <f>=F285*G284</f>
      </c>
    </row>
    <row collapsed="false" customFormat="false" customHeight="false" hidden="false" ht="12.1" outlineLevel="0" r="286">
      <c r="A286" s="14" t="n">
        <v>45643</v>
      </c>
      <c r="B286" s="6" t="n">
        <v>-298.42</v>
      </c>
      <c r="C286" s="17" t="s">
        <v>327</v>
      </c>
      <c r="D286" s="17"/>
      <c r="E286" s="17"/>
      <c r="F286" s="6" t="s">
        <f>=A286-A285</f>
      </c>
      <c r="G286" s="6" t="s">
        <f>=B286+G285</f>
      </c>
      <c r="H286" s="6" t="s">
        <f>=F286*G285</f>
      </c>
    </row>
    <row collapsed="false" customFormat="false" customHeight="false" hidden="false" ht="12.1" outlineLevel="0" r="287">
      <c r="A287" s="14" t="n">
        <v>45665</v>
      </c>
      <c r="B287" s="6" t="n">
        <v>-197.07</v>
      </c>
      <c r="C287" s="17" t="s">
        <v>328</v>
      </c>
      <c r="D287" s="17"/>
      <c r="E287" s="17"/>
      <c r="F287" s="6" t="s">
        <f>=A287-A286</f>
      </c>
      <c r="G287" s="6" t="s">
        <f>=B287+G286</f>
      </c>
      <c r="H287" s="6" t="s">
        <f>=F287*G286</f>
      </c>
    </row>
    <row collapsed="false" customFormat="false" customHeight="false" hidden="false" ht="12.1" outlineLevel="0" r="288">
      <c r="A288" s="14" t="n">
        <v>45667</v>
      </c>
      <c r="B288" s="6" t="n">
        <v>-190.82</v>
      </c>
      <c r="C288" s="17" t="s">
        <v>329</v>
      </c>
      <c r="D288" s="17"/>
      <c r="E288" s="17"/>
      <c r="F288" s="6" t="s">
        <f>=A288-A287</f>
      </c>
      <c r="G288" s="6" t="s">
        <f>=B288+G287</f>
      </c>
      <c r="H288" s="6" t="s">
        <f>=F288*G287</f>
      </c>
    </row>
    <row collapsed="false" customFormat="false" customHeight="false" hidden="false" ht="12.1" outlineLevel="0" r="289">
      <c r="A289" s="14" t="n">
        <v>45677</v>
      </c>
      <c r="B289" s="6" t="n">
        <v>-108.7</v>
      </c>
      <c r="C289" s="17" t="s">
        <v>296</v>
      </c>
      <c r="D289" s="17"/>
      <c r="E289" s="17"/>
      <c r="F289" s="6" t="s">
        <f>=A289-A288</f>
      </c>
      <c r="G289" s="6" t="s">
        <f>=B289+G288</f>
      </c>
      <c r="H289" s="6" t="s">
        <f>=F289*G288</f>
      </c>
    </row>
    <row collapsed="false" customFormat="false" customHeight="false" hidden="false" ht="12.1" outlineLevel="0" r="290">
      <c r="A290" s="14" t="n">
        <v>45735</v>
      </c>
      <c r="B290" s="6" t="n">
        <v>-38.64</v>
      </c>
      <c r="C290" s="17" t="s">
        <v>205</v>
      </c>
      <c r="D290" s="17"/>
      <c r="E290" s="17"/>
      <c r="F290" s="6" t="s">
        <f>=A290-A289</f>
      </c>
      <c r="G290" s="6" t="s">
        <f>=B290+G289</f>
      </c>
      <c r="H290" s="6" t="s">
        <f>=F290*G289</f>
      </c>
    </row>
    <row collapsed="false" customFormat="false" customHeight="false" hidden="false" ht="12.1" outlineLevel="0" r="291">
      <c r="A291" s="14" t="n">
        <v>45775</v>
      </c>
      <c r="B291" s="6" t="n">
        <v>-81.3</v>
      </c>
      <c r="C291" s="17" t="s">
        <v>330</v>
      </c>
      <c r="D291" s="17"/>
      <c r="E291" s="17"/>
      <c r="F291" s="6" t="s">
        <f>=A291-A290</f>
      </c>
      <c r="G291" s="6" t="s">
        <f>=B291+G290</f>
      </c>
      <c r="H291" s="6" t="s">
        <f>=F291*G290</f>
      </c>
    </row>
    <row collapsed="false" customFormat="false" customHeight="false" hidden="false" ht="12.1" outlineLevel="0" r="292">
      <c r="A292" s="14" t="n">
        <v>45776</v>
      </c>
      <c r="B292" s="6" t="n">
        <v>-543</v>
      </c>
      <c r="C292" s="17" t="s">
        <v>279</v>
      </c>
      <c r="D292" s="17"/>
      <c r="E292" s="17"/>
      <c r="F292" s="6" t="s">
        <f>=A292-A291</f>
      </c>
      <c r="G292" s="6" t="s">
        <f>=B292+G291</f>
      </c>
      <c r="H292" s="6" t="s">
        <f>=F292*G291</f>
      </c>
    </row>
    <row collapsed="false" customFormat="false" customHeight="false" hidden="false" ht="12.1" outlineLevel="0" r="293">
      <c r="A293" s="14" t="n">
        <v>45782</v>
      </c>
      <c r="B293" s="6" t="n">
        <v>-258.2</v>
      </c>
      <c r="C293" s="17" t="s">
        <v>331</v>
      </c>
      <c r="D293" s="17"/>
      <c r="E293" s="17"/>
      <c r="F293" s="6" t="s">
        <f>=A293-A292</f>
      </c>
      <c r="G293" s="6" t="s">
        <f>=B293+G292</f>
      </c>
      <c r="H293" s="6" t="s">
        <f>=F293*G292</f>
      </c>
    </row>
    <row collapsed="false" customFormat="false" customHeight="false" hidden="false" ht="12.1" outlineLevel="0" r="294">
      <c r="A294" s="14" t="n">
        <v>45810</v>
      </c>
      <c r="B294" s="6" t="n">
        <v>-487.43</v>
      </c>
      <c r="C294" s="17" t="s">
        <v>332</v>
      </c>
      <c r="D294" s="17"/>
      <c r="E294" s="17"/>
      <c r="F294" s="6" t="s">
        <f>=A294-A293</f>
      </c>
      <c r="G294" s="6" t="s">
        <f>=B294+G293</f>
      </c>
      <c r="H294" s="6" t="s">
        <f>=F294*G293</f>
      </c>
    </row>
    <row collapsed="false" customFormat="false" customHeight="false" hidden="false" ht="12.1" outlineLevel="0" r="295">
      <c r="A295" s="14" t="n">
        <v>45811</v>
      </c>
      <c r="B295" s="6" t="n">
        <v>-471</v>
      </c>
      <c r="C295" s="17" t="s">
        <v>333</v>
      </c>
      <c r="D295" s="17"/>
      <c r="E295" s="17"/>
      <c r="F295" s="6" t="s">
        <f>=A295-A294</f>
      </c>
      <c r="G295" s="6" t="s">
        <f>=B295+G294</f>
      </c>
      <c r="H295" s="6" t="s">
        <f>=F295*G294</f>
      </c>
    </row>
    <row collapsed="false" customFormat="false" customHeight="false" hidden="false" ht="12.1" outlineLevel="0" r="296">
      <c r="A296" s="14" t="n">
        <v>45817</v>
      </c>
      <c r="B296" s="6" t="n">
        <v>-338.13</v>
      </c>
      <c r="C296" s="17" t="s">
        <v>334</v>
      </c>
      <c r="D296" s="17"/>
      <c r="E296" s="17"/>
      <c r="F296" s="6" t="s">
        <f>=A296-A295</f>
      </c>
      <c r="G296" s="6" t="s">
        <f>=B296+G295</f>
      </c>
      <c r="H296" s="6" t="s">
        <f>=F296*G295</f>
      </c>
    </row>
    <row collapsed="false" customFormat="false" customHeight="false" hidden="false" ht="12.1" outlineLevel="0" r="297">
      <c r="A297" s="14" t="n">
        <v>45845</v>
      </c>
      <c r="B297" s="6" t="n">
        <v>-1522</v>
      </c>
      <c r="C297" s="17" t="s">
        <v>316</v>
      </c>
      <c r="D297" s="17"/>
      <c r="E297" s="17"/>
      <c r="F297" s="6" t="s">
        <f>=A297-A296</f>
      </c>
      <c r="G297" s="6" t="s">
        <f>=B297+G296</f>
      </c>
      <c r="H297" s="6" t="s">
        <f>=F297*G296</f>
      </c>
    </row>
    <row collapsed="false" customFormat="false" customHeight="false" hidden="false" ht="12.1" outlineLevel="0" r="298">
      <c r="A298" s="14" t="n">
        <v>45849</v>
      </c>
      <c r="B298" s="6" t="n">
        <v>-222.8</v>
      </c>
      <c r="C298" s="17" t="s">
        <v>335</v>
      </c>
      <c r="D298" s="17"/>
      <c r="E298" s="17"/>
      <c r="F298" s="6" t="s">
        <f>=A298-A297</f>
      </c>
      <c r="G298" s="6" t="s">
        <f>=B298+G297</f>
      </c>
      <c r="H298" s="6" t="s">
        <f>=F298*G297</f>
      </c>
    </row>
    <row collapsed="false" customFormat="false" customHeight="false" hidden="false" ht="12.1" outlineLevel="0" r="299">
      <c r="A299" s="14" t="n">
        <v>45852</v>
      </c>
      <c r="B299" s="6" t="n">
        <v>-256.62</v>
      </c>
      <c r="C299" s="17" t="s">
        <v>336</v>
      </c>
      <c r="D299" s="17"/>
      <c r="E299" s="17"/>
      <c r="F299" s="6" t="s">
        <f>=A299-A298</f>
      </c>
      <c r="G299" s="6" t="s">
        <f>=B299+G298</f>
      </c>
      <c r="H299" s="6" t="s">
        <f>=F299*G298</f>
      </c>
    </row>
    <row collapsed="false" customFormat="false" customHeight="false" hidden="false" ht="12.1" outlineLevel="0" r="300">
      <c r="A300" s="14" t="n">
        <v>45855</v>
      </c>
      <c r="B300" s="6" t="n">
        <v>-1479</v>
      </c>
      <c r="C300" s="17" t="s">
        <v>337</v>
      </c>
      <c r="D300" s="17"/>
      <c r="E300" s="17"/>
      <c r="F300" s="6" t="s">
        <f>=A300-A299</f>
      </c>
      <c r="G300" s="6" t="s">
        <f>=B300+G299</f>
      </c>
      <c r="H300" s="6" t="s">
        <f>=F300*G299</f>
      </c>
    </row>
    <row collapsed="false" customFormat="false" customHeight="false" hidden="false" ht="12.1" outlineLevel="0" r="301">
      <c r="A301" s="14" t="n">
        <v>45856</v>
      </c>
      <c r="B301" s="6" t="n">
        <v>-1212.6</v>
      </c>
      <c r="C301" s="17" t="s">
        <v>338</v>
      </c>
      <c r="D301" s="17"/>
      <c r="E301" s="17"/>
      <c r="F301" s="6" t="s">
        <f>=A301-A300</f>
      </c>
      <c r="G301" s="6" t="s">
        <f>=B301+G300</f>
      </c>
      <c r="H301" s="6" t="s">
        <f>=F301*G300</f>
      </c>
    </row>
    <row collapsed="false" customFormat="false" customHeight="false" hidden="false" ht="12.1" outlineLevel="0" r="302">
      <c r="A302" s="14" t="n">
        <v>45856</v>
      </c>
      <c r="B302" s="6" t="n">
        <v>-1516</v>
      </c>
      <c r="C302" s="17" t="s">
        <v>339</v>
      </c>
      <c r="D302" s="17"/>
      <c r="E302" s="17"/>
      <c r="F302" s="6" t="s">
        <f>=A302-A301</f>
      </c>
      <c r="G302" s="6" t="s">
        <f>=B302+G301</f>
      </c>
      <c r="H302" s="6" t="s">
        <f>=F302*G301</f>
      </c>
    </row>
    <row collapsed="false" customFormat="false" customHeight="false" hidden="false" ht="12.1" outlineLevel="0" r="303">
      <c r="A303" s="14" t="n">
        <v>45856</v>
      </c>
      <c r="B303" s="6" t="n">
        <v>-137.1</v>
      </c>
      <c r="C303" s="17" t="s">
        <v>340</v>
      </c>
      <c r="D303" s="17"/>
      <c r="E303" s="17"/>
      <c r="F303" s="6" t="s">
        <f>=A303-A302</f>
      </c>
      <c r="G303" s="6" t="s">
        <f>=B303+G302</f>
      </c>
      <c r="H303" s="6" t="s">
        <f>=F303*G302</f>
      </c>
    </row>
    <row collapsed="false" customFormat="false" customHeight="false" hidden="false" ht="12.1" outlineLevel="0" r="304">
      <c r="A304" s="14" t="n">
        <v>45858</v>
      </c>
      <c r="B304" s="6" t="n">
        <v>-77.08</v>
      </c>
      <c r="C304" s="17" t="s">
        <v>341</v>
      </c>
      <c r="D304" s="17"/>
      <c r="E304" s="17"/>
      <c r="F304" s="6" t="s">
        <f>=A304-A303</f>
      </c>
      <c r="G304" s="6" t="s">
        <f>=B304+G303</f>
      </c>
      <c r="H304" s="6" t="s">
        <f>=F304*G303</f>
      </c>
    </row>
    <row collapsed="false" customFormat="false" customHeight="false" hidden="false" ht="12.1" outlineLevel="0" r="305">
      <c r="A305" s="14" t="n">
        <v>45859</v>
      </c>
      <c r="B305" s="6" t="n">
        <v>-108.7</v>
      </c>
      <c r="C305" s="17" t="s">
        <v>296</v>
      </c>
      <c r="D305" s="17"/>
      <c r="E305" s="17"/>
      <c r="F305" s="6" t="s">
        <f>=A305-A304</f>
      </c>
      <c r="G305" s="6" t="s">
        <f>=B305+G304</f>
      </c>
      <c r="H305" s="6" t="s">
        <f>=F305*G304</f>
      </c>
    </row>
    <row collapsed="false" customFormat="false" customHeight="false" hidden="false" ht="12.1" outlineLevel="0" r="306">
      <c r="A306" s="14" t="n">
        <v>45882</v>
      </c>
      <c r="B306" s="6" t="n">
        <v>-271.5</v>
      </c>
      <c r="C306" s="17" t="s">
        <v>342</v>
      </c>
      <c r="D306" s="17"/>
      <c r="E306" s="17"/>
      <c r="F306" s="6" t="s">
        <f>=A306-A305</f>
      </c>
      <c r="G306" s="6" t="s">
        <f>=B306+G305</f>
      </c>
      <c r="H306" s="6" t="s">
        <f>=F306*G305</f>
      </c>
    </row>
    <row collapsed="false" customFormat="false" customHeight="false" hidden="false" ht="12.1" outlineLevel="0" r="307">
      <c r="A307" s="14" t="n">
        <v>45917</v>
      </c>
      <c r="B307" s="6" t="n">
        <v>-38.64</v>
      </c>
      <c r="C307" s="17" t="s">
        <v>205</v>
      </c>
      <c r="D307" s="17"/>
      <c r="E307" s="17"/>
      <c r="F307" s="6" t="s">
        <f>=A307-A306</f>
      </c>
      <c r="G307" s="6" t="s">
        <f>=B307+G306</f>
      </c>
      <c r="H307" s="6" t="s">
        <f>=F307*G306</f>
      </c>
    </row>
    <row collapsed="false" customFormat="false" customHeight="false" hidden="false" ht="12.1" outlineLevel="0" r="308">
      <c r="A308" s="14" t="n">
        <v>45936</v>
      </c>
      <c r="B308" s="6" t="n">
        <v>-144.1</v>
      </c>
      <c r="C308" s="17" t="s">
        <v>343</v>
      </c>
      <c r="D308" s="17"/>
      <c r="E308" s="17"/>
      <c r="F308" s="6" t="s">
        <f>=A308-A307</f>
      </c>
      <c r="G308" s="6" t="s">
        <f>=B308+G307</f>
      </c>
      <c r="H308" s="6" t="s">
        <f>=F308*G307</f>
      </c>
    </row>
    <row collapsed="false" customFormat="false" customHeight="false" hidden="false" ht="12.1" outlineLevel="0" r="309">
      <c r="A309" s="14" t="n">
        <v>45936</v>
      </c>
      <c r="B309" s="6" t="n">
        <v>-62</v>
      </c>
      <c r="C309" s="17" t="s">
        <v>323</v>
      </c>
      <c r="D309" s="17"/>
      <c r="E309" s="17"/>
      <c r="F309" s="6" t="s">
        <f>=A309-A308</f>
      </c>
      <c r="G309" s="6" t="s">
        <f>=B309+G308</f>
      </c>
      <c r="H309" s="6" t="s">
        <f>=F309*G308</f>
      </c>
    </row>
    <row collapsed="false" customFormat="false" customHeight="false" hidden="false" ht="12.1" outlineLevel="0" r="310">
      <c r="A310" s="12" t="n">
        <v>45951.999988426</v>
      </c>
      <c r="B310" s="5" t="n">
        <v>-142118.71</v>
      </c>
      <c r="C310" s="15" t="s">
        <v>344</v>
      </c>
      <c r="D310" s="17"/>
      <c r="E310" s="17"/>
      <c r="F310" s="6" t="s">
        <f>=A310-A309</f>
      </c>
      <c r="G310" s="6" t="s">
        <f>=B310+G309</f>
      </c>
      <c r="H310" s="6" t="s">
        <f>=F310*G309</f>
      </c>
    </row>
    <row collapsed="false" customFormat="false" customHeight="false" hidden="false" ht="12.1" outlineLevel="0" r="311">
      <c r="A311" s="14"/>
      <c r="B311" s="9" t="s">
        <f>=XIRR(B2:B310,A2:A310)</f>
      </c>
      <c r="C311" s="17" t="s">
        <v>345</v>
      </c>
      <c r="D311" s="17"/>
      <c r="E311" s="17"/>
      <c r="F311" s="7"/>
      <c r="G311" s="2" t="s">
        <v>346</v>
      </c>
      <c r="H311" s="6" t="s">
        <f>=SUM(I2:H310)/365</f>
      </c>
    </row>
    <row collapsed="false" customFormat="false" customHeight="false" hidden="false" ht="12.1" outlineLevel="0" r="312">
      <c r="A312" s="14"/>
      <c r="B312" s="5" t="s">
        <f>=-SUM(B2:B310)</f>
      </c>
      <c r="C312" s="17" t="s">
        <v>347</v>
      </c>
      <c r="D312" s="17"/>
      <c r="E312" s="17"/>
      <c r="F312" s="7"/>
      <c r="G312" s="15" t="s">
        <v>348</v>
      </c>
      <c r="H312" s="9" t="s">
        <f>=B312/H311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S30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16</v>
      </c>
      <c r="C1" s="0"/>
      <c r="D1" s="0"/>
      <c r="E1" s="4" t="s">
        <v>21</v>
      </c>
      <c r="F1" s="0"/>
      <c r="G1" s="0"/>
      <c r="H1" s="4" t="s">
        <v>24</v>
      </c>
      <c r="I1" s="0"/>
      <c r="J1" s="0"/>
      <c r="K1" s="4" t="s">
        <v>27</v>
      </c>
      <c r="L1" s="0"/>
      <c r="M1" s="0"/>
      <c r="N1" s="4" t="s">
        <v>30</v>
      </c>
      <c r="O1" s="0"/>
      <c r="P1" s="0"/>
      <c r="Q1" s="4" t="s">
        <v>33</v>
      </c>
      <c r="R1" s="0"/>
      <c r="S1" s="0"/>
      <c r="T1" s="4" t="s">
        <v>36</v>
      </c>
      <c r="U1" s="0"/>
      <c r="V1" s="0"/>
      <c r="W1" s="4" t="s">
        <v>39</v>
      </c>
      <c r="X1" s="0"/>
      <c r="Y1" s="0"/>
      <c r="Z1" s="4" t="s">
        <v>42</v>
      </c>
      <c r="AA1" s="0"/>
      <c r="AB1" s="0"/>
      <c r="AC1" s="4" t="s">
        <v>45</v>
      </c>
      <c r="AD1" s="0"/>
      <c r="AE1" s="0"/>
      <c r="AF1" s="4" t="s">
        <v>48</v>
      </c>
      <c r="AG1" s="0"/>
      <c r="AH1" s="0"/>
      <c r="AI1" s="4" t="s">
        <v>51</v>
      </c>
      <c r="AJ1" s="0"/>
      <c r="AK1" s="0"/>
      <c r="AL1" s="4" t="s">
        <v>53</v>
      </c>
      <c r="AM1" s="0"/>
      <c r="AN1" s="0"/>
      <c r="AO1" s="4" t="s">
        <v>56</v>
      </c>
      <c r="AP1" s="0"/>
      <c r="AQ1" s="0"/>
      <c r="AR1" s="4" t="s">
        <v>59</v>
      </c>
      <c r="AS1" s="0"/>
      <c r="AT1" s="0"/>
      <c r="AU1" s="4" t="s">
        <v>62</v>
      </c>
      <c r="AV1" s="0"/>
      <c r="AW1" s="0"/>
      <c r="AX1" s="4" t="s">
        <v>65</v>
      </c>
      <c r="AY1" s="0"/>
      <c r="AZ1" s="0"/>
      <c r="BA1" s="4" t="s">
        <v>67</v>
      </c>
      <c r="BB1" s="0"/>
      <c r="BC1" s="0"/>
      <c r="BD1" s="4" t="s">
        <v>69</v>
      </c>
      <c r="BE1" s="0"/>
      <c r="BF1" s="0"/>
      <c r="BG1" s="4" t="s">
        <v>71</v>
      </c>
      <c r="BH1" s="0"/>
      <c r="BI1" s="0"/>
      <c r="BJ1" s="4" t="s">
        <v>73</v>
      </c>
      <c r="BK1" s="0"/>
      <c r="BL1" s="0"/>
      <c r="BM1" s="4" t="s">
        <v>75</v>
      </c>
      <c r="BN1" s="0"/>
      <c r="BO1" s="0"/>
      <c r="BP1" s="4" t="s">
        <v>77</v>
      </c>
      <c r="BQ1" s="0"/>
      <c r="BR1" s="0"/>
      <c r="BS1" s="4" t="s">
        <v>79</v>
      </c>
      <c r="BT1" s="0"/>
      <c r="BU1" s="0"/>
      <c r="BV1" s="4" t="s">
        <v>81</v>
      </c>
      <c r="BW1" s="0"/>
      <c r="BX1" s="0"/>
      <c r="BY1" s="4" t="s">
        <v>83</v>
      </c>
      <c r="BZ1" s="0"/>
      <c r="CA1" s="0"/>
      <c r="CB1" s="4" t="s">
        <v>85</v>
      </c>
      <c r="CC1" s="0"/>
      <c r="CD1" s="0"/>
      <c r="CE1" s="4" t="s">
        <v>87</v>
      </c>
      <c r="CF1" s="0"/>
      <c r="CG1" s="0"/>
      <c r="CH1" s="4" t="s">
        <v>90</v>
      </c>
      <c r="CI1" s="0"/>
      <c r="CJ1" s="0"/>
      <c r="CK1" s="4" t="s">
        <v>93</v>
      </c>
      <c r="CL1" s="0"/>
      <c r="CM1" s="0"/>
      <c r="CN1" s="4" t="s">
        <v>95</v>
      </c>
      <c r="CO1" s="0"/>
      <c r="CP1" s="0"/>
      <c r="CQ1" s="4" t="s">
        <v>97</v>
      </c>
      <c r="CR1" s="0"/>
      <c r="CS1" s="0"/>
      <c r="CT1" s="4" t="s">
        <v>99</v>
      </c>
      <c r="CU1" s="0"/>
      <c r="CV1" s="0"/>
      <c r="CW1" s="4" t="s">
        <v>101</v>
      </c>
      <c r="CX1" s="0"/>
      <c r="CY1" s="0"/>
      <c r="CZ1" s="4" t="s">
        <v>103</v>
      </c>
      <c r="DA1" s="0"/>
      <c r="DB1" s="0"/>
      <c r="DC1" s="4" t="s">
        <v>105</v>
      </c>
      <c r="DD1" s="0"/>
      <c r="DE1" s="0"/>
      <c r="DF1" s="4" t="s">
        <v>107</v>
      </c>
      <c r="DG1" s="0"/>
      <c r="DH1" s="0"/>
      <c r="DI1" s="4" t="s">
        <v>109</v>
      </c>
      <c r="DJ1" s="0"/>
      <c r="DK1" s="0"/>
      <c r="DL1" s="4" t="s">
        <v>112</v>
      </c>
      <c r="DM1" s="0"/>
      <c r="DN1" s="0"/>
      <c r="DO1" s="4" t="s">
        <v>116</v>
      </c>
      <c r="DP1" s="0"/>
      <c r="DQ1" s="0"/>
      <c r="DR1" s="4" t="s">
        <v>119</v>
      </c>
      <c r="DS1" s="0"/>
    </row>
    <row collapsed="false" customFormat="false" customHeight="false" hidden="false" ht="12.1" outlineLevel="0" r="2">
      <c r="A2" s="11" t="n">
        <v>44302</v>
      </c>
      <c r="B2" s="6" t="n">
        <v>2708.15</v>
      </c>
      <c r="C2" s="0" t="s">
        <v>349</v>
      </c>
      <c r="D2" s="11" t="n">
        <v>44614</v>
      </c>
      <c r="E2" s="6" t="n">
        <v>2005.39</v>
      </c>
      <c r="F2" s="0" t="s">
        <v>349</v>
      </c>
      <c r="G2" s="11" t="n">
        <v>44228</v>
      </c>
      <c r="H2" s="6" t="n">
        <v>3291.28</v>
      </c>
      <c r="I2" s="0" t="s">
        <v>349</v>
      </c>
      <c r="J2" s="11" t="n">
        <v>44312</v>
      </c>
      <c r="K2" s="6" t="n">
        <v>5774.52</v>
      </c>
      <c r="L2" s="0" t="s">
        <v>349</v>
      </c>
      <c r="M2" s="11" t="n">
        <v>44403</v>
      </c>
      <c r="N2" s="6" t="n">
        <v>3844.17</v>
      </c>
      <c r="O2" s="0" t="s">
        <v>349</v>
      </c>
      <c r="P2" s="11" t="n">
        <v>44531</v>
      </c>
      <c r="Q2" s="6" t="n">
        <v>3441.28</v>
      </c>
      <c r="R2" s="0" t="s">
        <v>349</v>
      </c>
      <c r="S2" s="11" t="n">
        <v>44295</v>
      </c>
      <c r="T2" s="6" t="n">
        <v>540.37</v>
      </c>
      <c r="U2" s="0" t="s">
        <v>349</v>
      </c>
      <c r="V2" s="11" t="n">
        <v>44340</v>
      </c>
      <c r="W2" s="6" t="n">
        <v>1773.02</v>
      </c>
      <c r="X2" s="0" t="s">
        <v>349</v>
      </c>
      <c r="Y2" s="11" t="n">
        <v>44707</v>
      </c>
      <c r="Z2" s="6" t="n">
        <v>4245.95</v>
      </c>
      <c r="AA2" s="0" t="s">
        <v>349</v>
      </c>
      <c r="AB2" s="11" t="n">
        <v>44256</v>
      </c>
      <c r="AC2" s="6" t="n">
        <v>842.99</v>
      </c>
      <c r="AD2" s="0" t="s">
        <v>349</v>
      </c>
      <c r="AE2" s="11" t="n">
        <v>44399</v>
      </c>
      <c r="AF2" s="6" t="n">
        <v>653.05</v>
      </c>
      <c r="AG2" s="0" t="s">
        <v>349</v>
      </c>
      <c r="AH2" s="11" t="n">
        <v>44467</v>
      </c>
      <c r="AI2" s="6" t="n">
        <v>745.42</v>
      </c>
      <c r="AJ2" s="0" t="s">
        <v>349</v>
      </c>
      <c r="AK2" s="11" t="n">
        <v>44340</v>
      </c>
      <c r="AL2" s="6" t="n">
        <v>821.56</v>
      </c>
      <c r="AM2" s="0" t="s">
        <v>349</v>
      </c>
      <c r="AN2" s="11" t="n">
        <v>44501</v>
      </c>
      <c r="AO2" s="6" t="n">
        <v>3514.33</v>
      </c>
      <c r="AP2" s="0" t="s">
        <v>349</v>
      </c>
      <c r="AQ2" s="11" t="n">
        <v>44651</v>
      </c>
      <c r="AR2" s="6" t="n">
        <v>1293.43</v>
      </c>
      <c r="AS2" s="0" t="s">
        <v>349</v>
      </c>
      <c r="AT2" s="11" t="n">
        <v>44531</v>
      </c>
      <c r="AU2" s="6" t="n">
        <v>795.55</v>
      </c>
      <c r="AV2" s="0" t="s">
        <v>349</v>
      </c>
      <c r="AW2" s="11" t="n">
        <v>44676</v>
      </c>
      <c r="AX2" s="6" t="n">
        <v>1183.27</v>
      </c>
      <c r="AY2" s="0" t="s">
        <v>349</v>
      </c>
      <c r="AZ2" s="11" t="n">
        <v>44676</v>
      </c>
      <c r="BA2" s="6" t="n">
        <v>961.27</v>
      </c>
      <c r="BB2" s="0" t="s">
        <v>349</v>
      </c>
      <c r="BC2" s="11" t="n">
        <v>44421</v>
      </c>
      <c r="BD2" s="6" t="n">
        <v>1046.23</v>
      </c>
      <c r="BE2" s="0" t="s">
        <v>349</v>
      </c>
      <c r="BF2" s="11" t="n">
        <v>44187</v>
      </c>
      <c r="BG2" s="6" t="n">
        <v>693.14</v>
      </c>
      <c r="BH2" s="0" t="s">
        <v>349</v>
      </c>
      <c r="BI2" s="11" t="n">
        <v>44301</v>
      </c>
      <c r="BJ2" s="6" t="n">
        <v>801.55</v>
      </c>
      <c r="BK2" s="0" t="s">
        <v>349</v>
      </c>
      <c r="BL2" s="11" t="n">
        <v>44644</v>
      </c>
      <c r="BM2" s="6" t="n">
        <v>912.43</v>
      </c>
      <c r="BN2" s="0" t="s">
        <v>349</v>
      </c>
      <c r="BO2" s="11" t="n">
        <v>44280</v>
      </c>
      <c r="BP2" s="6" t="n">
        <v>1491.94</v>
      </c>
      <c r="BQ2" s="0" t="s">
        <v>349</v>
      </c>
      <c r="BR2" s="11" t="n">
        <v>44719</v>
      </c>
      <c r="BS2" s="6" t="n">
        <v>1288.69</v>
      </c>
      <c r="BT2" s="0" t="s">
        <v>349</v>
      </c>
      <c r="BU2" s="11" t="n">
        <v>44676</v>
      </c>
      <c r="BV2" s="6" t="n">
        <v>1102.26</v>
      </c>
      <c r="BW2" s="0" t="s">
        <v>349</v>
      </c>
      <c r="BX2" s="11" t="n">
        <v>45705</v>
      </c>
      <c r="BY2" s="6" t="n">
        <v>1514.38</v>
      </c>
      <c r="BZ2" s="0" t="s">
        <v>350</v>
      </c>
      <c r="CA2" s="11" t="n">
        <v>44434</v>
      </c>
      <c r="CB2" s="6" t="n">
        <v>831.57</v>
      </c>
      <c r="CC2" s="0" t="s">
        <v>349</v>
      </c>
      <c r="CD2" s="11" t="n">
        <v>44208</v>
      </c>
      <c r="CE2" s="6" t="n">
        <v>406.05</v>
      </c>
      <c r="CF2" s="0" t="s">
        <v>349</v>
      </c>
      <c r="CG2" s="11" t="n">
        <v>44399</v>
      </c>
      <c r="CH2" s="6" t="n">
        <v>496.94</v>
      </c>
      <c r="CI2" s="0" t="s">
        <v>349</v>
      </c>
      <c r="CJ2" s="11" t="n">
        <v>44382</v>
      </c>
      <c r="CK2" s="6" t="n">
        <v>461.14</v>
      </c>
      <c r="CL2" s="0" t="s">
        <v>349</v>
      </c>
      <c r="CM2" s="11" t="n">
        <v>44454</v>
      </c>
      <c r="CN2" s="6" t="n">
        <v>147.83</v>
      </c>
      <c r="CO2" s="0" t="s">
        <v>349</v>
      </c>
      <c r="CP2" s="11" t="n">
        <v>44403</v>
      </c>
      <c r="CQ2" s="6" t="n">
        <v>430.84</v>
      </c>
      <c r="CR2" s="0" t="s">
        <v>349</v>
      </c>
      <c r="CS2" s="11" t="n">
        <v>44676</v>
      </c>
      <c r="CT2" s="6" t="n">
        <v>166.04</v>
      </c>
      <c r="CU2" s="0" t="s">
        <v>349</v>
      </c>
      <c r="CV2" s="11" t="n">
        <v>44382</v>
      </c>
      <c r="CW2" s="6" t="n">
        <v>500.66</v>
      </c>
      <c r="CX2" s="0" t="s">
        <v>349</v>
      </c>
      <c r="CY2" s="11" t="n">
        <v>44558</v>
      </c>
      <c r="CZ2" s="6" t="n">
        <v>76.01</v>
      </c>
      <c r="DA2" s="0" t="s">
        <v>349</v>
      </c>
      <c r="DB2" s="11" t="n">
        <v>44399</v>
      </c>
      <c r="DC2" s="6" t="n">
        <v>495.2</v>
      </c>
      <c r="DD2" s="0" t="s">
        <v>349</v>
      </c>
      <c r="DE2" s="11" t="n">
        <v>44573</v>
      </c>
      <c r="DF2" s="6" t="n">
        <v>98.67</v>
      </c>
      <c r="DG2" s="0" t="s">
        <v>349</v>
      </c>
      <c r="DH2" s="11" t="n">
        <v>44403</v>
      </c>
      <c r="DI2" s="6" t="n">
        <v>438.98</v>
      </c>
      <c r="DJ2" s="0" t="s">
        <v>349</v>
      </c>
      <c r="DK2" s="11" t="n">
        <v>44286</v>
      </c>
      <c r="DL2" s="6" t="s">
        <f>=1070.96</f>
      </c>
      <c r="DM2" s="0" t="s">
        <v>349</v>
      </c>
      <c r="DN2" s="11" t="n">
        <v>44302</v>
      </c>
      <c r="DO2" s="6" t="s">
        <f>=1061.46</f>
      </c>
      <c r="DP2" s="0" t="s">
        <v>349</v>
      </c>
      <c r="DQ2" s="11" t="n">
        <v>44564</v>
      </c>
      <c r="DR2" s="6" t="s">
        <f>=1003.97</f>
      </c>
      <c r="DS2" s="0" t="s">
        <v>349</v>
      </c>
    </row>
    <row collapsed="false" customFormat="false" customHeight="false" hidden="false" ht="12.1" outlineLevel="0" r="3">
      <c r="A3" s="11" t="n">
        <v>44328</v>
      </c>
      <c r="B3" s="6" t="n">
        <v>-163</v>
      </c>
      <c r="C3" s="0" t="s">
        <v>144</v>
      </c>
      <c r="D3" s="11" t="n">
        <v>44617</v>
      </c>
      <c r="E3" s="6" t="n">
        <v>1508.65</v>
      </c>
      <c r="F3" s="0" t="s">
        <v>349</v>
      </c>
      <c r="G3" s="11" t="n">
        <v>44385</v>
      </c>
      <c r="H3" s="6" t="n">
        <v>-231.1</v>
      </c>
      <c r="I3" s="0" t="s">
        <v>156</v>
      </c>
      <c r="J3" s="11" t="n">
        <v>44369</v>
      </c>
      <c r="K3" s="6" t="n">
        <v>-220.77</v>
      </c>
      <c r="L3" s="0" t="s">
        <v>153</v>
      </c>
      <c r="M3" s="11" t="n">
        <v>44762</v>
      </c>
      <c r="N3" s="6" t="n">
        <v>-412</v>
      </c>
      <c r="O3" s="0" t="s">
        <v>222</v>
      </c>
      <c r="P3" s="11" t="n">
        <v>44580</v>
      </c>
      <c r="Q3" s="6" t="n">
        <v>3060.52</v>
      </c>
      <c r="R3" s="0" t="s">
        <v>349</v>
      </c>
      <c r="S3" s="11" t="n">
        <v>44315</v>
      </c>
      <c r="T3" s="6" t="n">
        <v>467.14</v>
      </c>
      <c r="U3" s="0" t="s">
        <v>349</v>
      </c>
      <c r="V3" s="11" t="n">
        <v>44348</v>
      </c>
      <c r="W3" s="6" t="n">
        <v>-31.27</v>
      </c>
      <c r="X3" s="0" t="s">
        <v>149</v>
      </c>
      <c r="Y3" s="11" t="n">
        <v>44916</v>
      </c>
      <c r="Z3" s="6" t="n">
        <v>-223</v>
      </c>
      <c r="AA3" s="0" t="s">
        <v>250</v>
      </c>
      <c r="AB3" s="11" t="n">
        <v>44327</v>
      </c>
      <c r="AC3" s="6" t="n">
        <v>-34</v>
      </c>
      <c r="AD3" s="0" t="s">
        <v>143</v>
      </c>
      <c r="AE3" s="11" t="n">
        <v>44466</v>
      </c>
      <c r="AF3" s="6" t="n">
        <v>-30.3</v>
      </c>
      <c r="AG3" s="0" t="s">
        <v>179</v>
      </c>
      <c r="AH3" s="11" t="n">
        <v>44802</v>
      </c>
      <c r="AI3" s="6" t="n">
        <v>-103.1</v>
      </c>
      <c r="AJ3" s="0" t="s">
        <v>237</v>
      </c>
      <c r="AK3" s="11" t="n">
        <v>44379</v>
      </c>
      <c r="AL3" s="6" t="n">
        <v>-52</v>
      </c>
      <c r="AM3" s="0" t="s">
        <v>154</v>
      </c>
      <c r="AN3" s="11" t="n">
        <v>44507</v>
      </c>
      <c r="AO3" s="6" t="n">
        <v>-22.7</v>
      </c>
      <c r="AP3" s="0" t="s">
        <v>186</v>
      </c>
      <c r="AQ3" s="11" t="n">
        <v>44719</v>
      </c>
      <c r="AR3" s="6" t="n">
        <v>970.12</v>
      </c>
      <c r="AS3" s="0" t="s">
        <v>349</v>
      </c>
      <c r="AT3" s="11" t="n">
        <v>44610</v>
      </c>
      <c r="AU3" s="6" t="n">
        <v>678.98</v>
      </c>
      <c r="AV3" s="0" t="s">
        <v>349</v>
      </c>
      <c r="AW3" s="11" t="n">
        <v>44732</v>
      </c>
      <c r="AX3" s="6" t="n">
        <v>769.53</v>
      </c>
      <c r="AY3" s="0" t="s">
        <v>349</v>
      </c>
      <c r="AZ3" s="11" t="n">
        <v>44686</v>
      </c>
      <c r="BA3" s="6" t="n">
        <v>-37.77</v>
      </c>
      <c r="BB3" s="0" t="s">
        <v>208</v>
      </c>
      <c r="BC3" s="11" t="n">
        <v>44753</v>
      </c>
      <c r="BD3" s="6" t="n">
        <v>-102.29</v>
      </c>
      <c r="BE3" s="0" t="s">
        <v>220</v>
      </c>
      <c r="BF3" s="11" t="n">
        <v>44580</v>
      </c>
      <c r="BG3" s="6" t="n">
        <v>547.98</v>
      </c>
      <c r="BH3" s="0" t="s">
        <v>349</v>
      </c>
      <c r="BI3" s="11" t="n">
        <v>44462</v>
      </c>
      <c r="BJ3" s="6" t="n">
        <v>847.28</v>
      </c>
      <c r="BK3" s="0" t="s">
        <v>349</v>
      </c>
      <c r="BL3" s="11" t="n">
        <v>44861</v>
      </c>
      <c r="BM3" s="6" t="n">
        <v>669.07</v>
      </c>
      <c r="BN3" s="0" t="s">
        <v>349</v>
      </c>
      <c r="BO3" s="11" t="n">
        <v>44323</v>
      </c>
      <c r="BP3" s="6" t="n">
        <v>-57.3</v>
      </c>
      <c r="BQ3" s="0" t="s">
        <v>142</v>
      </c>
      <c r="BR3" s="11" t="n">
        <v>45439</v>
      </c>
      <c r="BS3" s="6" t="n">
        <v>-221.3</v>
      </c>
      <c r="BT3" s="0" t="s">
        <v>305</v>
      </c>
      <c r="BU3" s="11" t="n">
        <v>44707</v>
      </c>
      <c r="BV3" s="6" t="n">
        <v>409.28</v>
      </c>
      <c r="BW3" s="0" t="s">
        <v>349</v>
      </c>
      <c r="BX3" s="11" t="n">
        <v>46070</v>
      </c>
      <c r="BY3" s="8" t="s">
        <f>=-Портфель!J27</f>
      </c>
      <c r="BZ3" s="0" t="s">
        <v>351</v>
      </c>
      <c r="CA3" s="11" t="n">
        <v>44480</v>
      </c>
      <c r="CB3" s="6" t="n">
        <v>807.76</v>
      </c>
      <c r="CC3" s="0" t="s">
        <v>349</v>
      </c>
      <c r="CD3" s="11" t="n">
        <v>44287</v>
      </c>
      <c r="CE3" s="6" t="n">
        <v>-427.4</v>
      </c>
      <c r="CF3" s="0" t="s">
        <v>352</v>
      </c>
      <c r="CG3" s="11" t="n">
        <v>44480</v>
      </c>
      <c r="CH3" s="6" t="n">
        <v>547.11</v>
      </c>
      <c r="CI3" s="0" t="s">
        <v>349</v>
      </c>
      <c r="CJ3" s="11" t="n">
        <v>44434</v>
      </c>
      <c r="CK3" s="6" t="n">
        <v>487.9</v>
      </c>
      <c r="CL3" s="0" t="s">
        <v>349</v>
      </c>
      <c r="CM3" s="11" t="n">
        <v>44494</v>
      </c>
      <c r="CN3" s="6" t="n">
        <v>45.22</v>
      </c>
      <c r="CO3" s="0" t="s">
        <v>349</v>
      </c>
      <c r="CP3" s="11" t="n">
        <v>45951</v>
      </c>
      <c r="CQ3" s="8" t="s">
        <f>=-Портфель!J34</f>
      </c>
      <c r="CR3" s="0" t="s">
        <v>351</v>
      </c>
      <c r="CS3" s="11" t="n">
        <v>44740</v>
      </c>
      <c r="CT3" s="6" t="n">
        <v>342.36</v>
      </c>
      <c r="CU3" s="0" t="s">
        <v>349</v>
      </c>
      <c r="CV3" s="11" t="n">
        <v>45951</v>
      </c>
      <c r="CW3" s="8" t="s">
        <f>=-Портфель!J36</f>
      </c>
      <c r="CX3" s="0" t="s">
        <v>351</v>
      </c>
      <c r="CY3" s="11" t="n">
        <v>44578</v>
      </c>
      <c r="CZ3" s="6" t="n">
        <v>154.88</v>
      </c>
      <c r="DA3" s="0" t="s">
        <v>349</v>
      </c>
      <c r="DB3" s="11" t="n">
        <v>44610</v>
      </c>
      <c r="DC3" s="6" t="n">
        <v>155.35</v>
      </c>
      <c r="DD3" s="0" t="s">
        <v>349</v>
      </c>
      <c r="DE3" s="11" t="n">
        <v>44578</v>
      </c>
      <c r="DF3" s="6" t="n">
        <v>146.29</v>
      </c>
      <c r="DG3" s="0" t="s">
        <v>349</v>
      </c>
      <c r="DH3" s="11" t="n">
        <v>44462</v>
      </c>
      <c r="DI3" s="6" t="n">
        <v>490.27</v>
      </c>
      <c r="DJ3" s="0" t="s">
        <v>349</v>
      </c>
      <c r="DK3" s="11" t="n">
        <v>44419</v>
      </c>
      <c r="DL3" s="6" t="s">
        <f>=-44.38</f>
      </c>
      <c r="DM3" s="0" t="s">
        <v>168</v>
      </c>
      <c r="DN3" s="11" t="n">
        <v>44403</v>
      </c>
      <c r="DO3" s="6" t="s">
        <f>=-46.87</f>
      </c>
      <c r="DP3" s="0" t="s">
        <v>162</v>
      </c>
      <c r="DQ3" s="11" t="n">
        <v>44643</v>
      </c>
      <c r="DR3" s="6" t="s">
        <f>=-38.64</f>
      </c>
      <c r="DS3" s="0" t="s">
        <v>205</v>
      </c>
    </row>
    <row collapsed="false" customFormat="false" customHeight="false" hidden="false" ht="12.1" outlineLevel="0" r="4">
      <c r="A4" s="11" t="n">
        <v>44540</v>
      </c>
      <c r="B4" s="6" t="n">
        <v>2777.26</v>
      </c>
      <c r="C4" s="0" t="s">
        <v>349</v>
      </c>
      <c r="D4" s="11" t="n">
        <v>44644</v>
      </c>
      <c r="E4" s="6" t="n">
        <v>1363.34</v>
      </c>
      <c r="F4" s="0" t="s">
        <v>349</v>
      </c>
      <c r="G4" s="11" t="n">
        <v>44481</v>
      </c>
      <c r="H4" s="6" t="n">
        <v>-91.5</v>
      </c>
      <c r="I4" s="0" t="s">
        <v>182</v>
      </c>
      <c r="J4" s="11" t="n">
        <v>44547</v>
      </c>
      <c r="K4" s="6" t="n">
        <v>-331.66</v>
      </c>
      <c r="L4" s="0" t="s">
        <v>192</v>
      </c>
      <c r="M4" s="11" t="n">
        <v>44830</v>
      </c>
      <c r="N4" s="6" t="n">
        <v>2350.13</v>
      </c>
      <c r="O4" s="0" t="s">
        <v>349</v>
      </c>
      <c r="P4" s="11" t="n">
        <v>44767</v>
      </c>
      <c r="Q4" s="6" t="n">
        <v>1942.75</v>
      </c>
      <c r="R4" s="0" t="s">
        <v>349</v>
      </c>
      <c r="S4" s="11" t="n">
        <v>44386</v>
      </c>
      <c r="T4" s="6" t="n">
        <v>-21.6</v>
      </c>
      <c r="U4" s="0" t="s">
        <v>157</v>
      </c>
      <c r="V4" s="11" t="n">
        <v>44348</v>
      </c>
      <c r="W4" s="6" t="n">
        <v>-40.77</v>
      </c>
      <c r="X4" s="0" t="s">
        <v>148</v>
      </c>
      <c r="Y4" s="11" t="n">
        <v>44916</v>
      </c>
      <c r="Z4" s="6" t="n">
        <v>-467</v>
      </c>
      <c r="AA4" s="0" t="s">
        <v>251</v>
      </c>
      <c r="AB4" s="11" t="n">
        <v>44340</v>
      </c>
      <c r="AC4" s="6" t="n">
        <v>756.53</v>
      </c>
      <c r="AD4" s="0" t="s">
        <v>349</v>
      </c>
      <c r="AE4" s="11" t="n">
        <v>44491</v>
      </c>
      <c r="AF4" s="6" t="n">
        <v>702.49</v>
      </c>
      <c r="AG4" s="0" t="s">
        <v>349</v>
      </c>
      <c r="AH4" s="11" t="n">
        <v>45056</v>
      </c>
      <c r="AI4" s="6" t="n">
        <v>-183.6</v>
      </c>
      <c r="AJ4" s="0" t="s">
        <v>266</v>
      </c>
      <c r="AK4" s="11" t="n">
        <v>44403</v>
      </c>
      <c r="AL4" s="6" t="n">
        <v>681.98</v>
      </c>
      <c r="AM4" s="0" t="s">
        <v>349</v>
      </c>
      <c r="AN4" s="11" t="n">
        <v>44599</v>
      </c>
      <c r="AO4" s="6" t="n">
        <v>-24.72</v>
      </c>
      <c r="AP4" s="0" t="s">
        <v>200</v>
      </c>
      <c r="AQ4" s="11" t="n">
        <v>44722</v>
      </c>
      <c r="AR4" s="6" t="n">
        <v>-164.26</v>
      </c>
      <c r="AS4" s="0" t="s">
        <v>212</v>
      </c>
      <c r="AT4" s="11" t="n">
        <v>44676</v>
      </c>
      <c r="AU4" s="6" t="n">
        <v>576.9</v>
      </c>
      <c r="AV4" s="0" t="s">
        <v>349</v>
      </c>
      <c r="AW4" s="11" t="n">
        <v>44753</v>
      </c>
      <c r="AX4" s="6" t="n">
        <v>-103.15</v>
      </c>
      <c r="AY4" s="0" t="s">
        <v>218</v>
      </c>
      <c r="AZ4" s="11" t="n">
        <v>44719</v>
      </c>
      <c r="BA4" s="6" t="n">
        <v>809.36</v>
      </c>
      <c r="BB4" s="0" t="s">
        <v>349</v>
      </c>
      <c r="BC4" s="11" t="n">
        <v>44768</v>
      </c>
      <c r="BD4" s="6" t="n">
        <v>646.45</v>
      </c>
      <c r="BE4" s="0" t="s">
        <v>349</v>
      </c>
      <c r="BF4" s="11" t="n">
        <v>44616</v>
      </c>
      <c r="BG4" s="6" t="n">
        <v>355.84</v>
      </c>
      <c r="BH4" s="0" t="s">
        <v>349</v>
      </c>
      <c r="BI4" s="11" t="n">
        <v>44767</v>
      </c>
      <c r="BJ4" s="6" t="n">
        <v>449.31</v>
      </c>
      <c r="BK4" s="0" t="s">
        <v>349</v>
      </c>
      <c r="BL4" s="11" t="n">
        <v>45071</v>
      </c>
      <c r="BM4" s="6" t="n">
        <v>663.89</v>
      </c>
      <c r="BN4" s="0" t="s">
        <v>349</v>
      </c>
      <c r="BO4" s="11" t="n">
        <v>44449</v>
      </c>
      <c r="BP4" s="6" t="n">
        <v>-29.2</v>
      </c>
      <c r="BQ4" s="0" t="s">
        <v>174</v>
      </c>
      <c r="BR4" s="11" t="n">
        <v>45951</v>
      </c>
      <c r="BS4" s="8" t="s">
        <f>=-Портфель!J25</f>
      </c>
      <c r="BT4" s="0" t="s">
        <v>351</v>
      </c>
      <c r="BU4" s="11" t="n">
        <v>44732</v>
      </c>
      <c r="BV4" s="6" t="n">
        <v>776.94</v>
      </c>
      <c r="BW4" s="0" t="s">
        <v>349</v>
      </c>
      <c r="BX4" s="0"/>
      <c r="BY4" s="10" t="s">
        <f>=XIRR(BY2:BY3,BX2:BX3)</f>
      </c>
      <c r="BZ4" s="0"/>
      <c r="CA4" s="11" t="n">
        <v>44752</v>
      </c>
      <c r="CB4" s="6" t="n">
        <v>-92.1</v>
      </c>
      <c r="CC4" s="0" t="s">
        <v>217</v>
      </c>
      <c r="CD4" s="11" t="n">
        <v>44923</v>
      </c>
      <c r="CE4" s="6" t="n">
        <v>826</v>
      </c>
      <c r="CF4" s="0" t="s">
        <v>349</v>
      </c>
      <c r="CG4" s="11" t="n">
        <v>44580</v>
      </c>
      <c r="CH4" s="6" t="n">
        <v>156.84</v>
      </c>
      <c r="CI4" s="0" t="s">
        <v>349</v>
      </c>
      <c r="CJ4" s="11" t="n">
        <v>44545</v>
      </c>
      <c r="CK4" s="6" t="n">
        <v>-200.86</v>
      </c>
      <c r="CL4" s="0" t="s">
        <v>352</v>
      </c>
      <c r="CM4" s="11" t="n">
        <v>44498</v>
      </c>
      <c r="CN4" s="6" t="n">
        <v>147.37</v>
      </c>
      <c r="CO4" s="0" t="s">
        <v>349</v>
      </c>
      <c r="CP4" s="0"/>
      <c r="CQ4" s="10" t="s">
        <f>=XIRR(CQ2:CQ3,CP2:CP3)</f>
      </c>
      <c r="CR4" s="0"/>
      <c r="CS4" s="11" t="n">
        <v>45951</v>
      </c>
      <c r="CT4" s="8" t="s">
        <f>=-Портфель!J35</f>
      </c>
      <c r="CU4" s="0" t="s">
        <v>351</v>
      </c>
      <c r="CV4" s="0"/>
      <c r="CW4" s="10" t="s">
        <f>=XIRR(CW2:CW3,CV2:CV3)</f>
      </c>
      <c r="CX4" s="0"/>
      <c r="CY4" s="11" t="n">
        <v>44594</v>
      </c>
      <c r="CZ4" s="6" t="n">
        <v>76.75</v>
      </c>
      <c r="DA4" s="0" t="s">
        <v>349</v>
      </c>
      <c r="DB4" s="11" t="n">
        <v>45951</v>
      </c>
      <c r="DC4" s="8" t="s">
        <f>=-Портфель!J38</f>
      </c>
      <c r="DD4" s="0" t="s">
        <v>351</v>
      </c>
      <c r="DE4" s="11" t="n">
        <v>44594</v>
      </c>
      <c r="DF4" s="6" t="n">
        <v>96.9</v>
      </c>
      <c r="DG4" s="0" t="s">
        <v>349</v>
      </c>
      <c r="DH4" s="11" t="n">
        <v>44494</v>
      </c>
      <c r="DI4" s="6" t="n">
        <v>491.9</v>
      </c>
      <c r="DJ4" s="0" t="s">
        <v>349</v>
      </c>
      <c r="DK4" s="11" t="n">
        <v>44502</v>
      </c>
      <c r="DL4" s="6" t="s">
        <f>=1026.6</f>
      </c>
      <c r="DM4" s="0" t="s">
        <v>349</v>
      </c>
      <c r="DN4" s="11" t="n">
        <v>44585</v>
      </c>
      <c r="DO4" s="6" t="s">
        <f>=-46.87</f>
      </c>
      <c r="DP4" s="0" t="s">
        <v>162</v>
      </c>
      <c r="DQ4" s="11" t="n">
        <v>44825</v>
      </c>
      <c r="DR4" s="6" t="s">
        <f>=-38.64</f>
      </c>
      <c r="DS4" s="0" t="s">
        <v>205</v>
      </c>
    </row>
    <row collapsed="false" customFormat="false" customHeight="false" hidden="false" ht="12.1" outlineLevel="0" r="5">
      <c r="A5" s="11" t="n">
        <v>44578</v>
      </c>
      <c r="B5" s="6" t="n">
        <v>2539.14</v>
      </c>
      <c r="C5" s="0" t="s">
        <v>349</v>
      </c>
      <c r="D5" s="11" t="n">
        <v>44740</v>
      </c>
      <c r="E5" s="6" t="n">
        <v>1401.77</v>
      </c>
      <c r="F5" s="0" t="s">
        <v>349</v>
      </c>
      <c r="G5" s="11" t="n">
        <v>44494</v>
      </c>
      <c r="H5" s="6" t="n">
        <v>3157.18</v>
      </c>
      <c r="I5" s="0" t="s">
        <v>349</v>
      </c>
      <c r="J5" s="11" t="n">
        <v>44732</v>
      </c>
      <c r="K5" s="6" t="n">
        <v>1433</v>
      </c>
      <c r="L5" s="0" t="s">
        <v>349</v>
      </c>
      <c r="M5" s="11" t="n">
        <v>45127</v>
      </c>
      <c r="N5" s="6" t="n">
        <v>-139</v>
      </c>
      <c r="O5" s="0" t="s">
        <v>284</v>
      </c>
      <c r="P5" s="11" t="n">
        <v>44802</v>
      </c>
      <c r="Q5" s="6" t="n">
        <v>1853.08</v>
      </c>
      <c r="R5" s="0" t="s">
        <v>349</v>
      </c>
      <c r="S5" s="11" t="n">
        <v>44399</v>
      </c>
      <c r="T5" s="6" t="n">
        <v>457.92</v>
      </c>
      <c r="U5" s="0" t="s">
        <v>349</v>
      </c>
      <c r="V5" s="11" t="n">
        <v>44384</v>
      </c>
      <c r="W5" s="6" t="n">
        <v>1554.67</v>
      </c>
      <c r="X5" s="0" t="s">
        <v>349</v>
      </c>
      <c r="Y5" s="11" t="n">
        <v>45082</v>
      </c>
      <c r="Z5" s="6" t="n">
        <v>-381</v>
      </c>
      <c r="AA5" s="0" t="s">
        <v>273</v>
      </c>
      <c r="AB5" s="11" t="n">
        <v>44403</v>
      </c>
      <c r="AC5" s="6" t="n">
        <v>753.32</v>
      </c>
      <c r="AD5" s="0" t="s">
        <v>349</v>
      </c>
      <c r="AE5" s="11" t="n">
        <v>44494</v>
      </c>
      <c r="AF5" s="6" t="n">
        <v>689.04</v>
      </c>
      <c r="AG5" s="0" t="s">
        <v>349</v>
      </c>
      <c r="AH5" s="11" t="n">
        <v>45208</v>
      </c>
      <c r="AI5" s="6" t="n">
        <v>-165.8</v>
      </c>
      <c r="AJ5" s="0" t="s">
        <v>286</v>
      </c>
      <c r="AK5" s="11" t="n">
        <v>44459</v>
      </c>
      <c r="AL5" s="6" t="n">
        <v>673.87</v>
      </c>
      <c r="AM5" s="0" t="s">
        <v>349</v>
      </c>
      <c r="AN5" s="11" t="n">
        <v>44688</v>
      </c>
      <c r="AO5" s="6" t="n">
        <v>-21.9</v>
      </c>
      <c r="AP5" s="0" t="s">
        <v>209</v>
      </c>
      <c r="AQ5" s="11" t="n">
        <v>44767</v>
      </c>
      <c r="AR5" s="6" t="n">
        <v>983.78</v>
      </c>
      <c r="AS5" s="0" t="s">
        <v>349</v>
      </c>
      <c r="AT5" s="11" t="n">
        <v>44740</v>
      </c>
      <c r="AU5" s="6" t="n">
        <v>617.42</v>
      </c>
      <c r="AV5" s="0" t="s">
        <v>349</v>
      </c>
      <c r="AW5" s="11" t="n">
        <v>44830</v>
      </c>
      <c r="AX5" s="6" t="n">
        <v>284.3</v>
      </c>
      <c r="AY5" s="0" t="s">
        <v>349</v>
      </c>
      <c r="AZ5" s="11" t="n">
        <v>44843</v>
      </c>
      <c r="BA5" s="6" t="n">
        <v>-78</v>
      </c>
      <c r="BB5" s="0" t="s">
        <v>241</v>
      </c>
      <c r="BC5" s="11" t="n">
        <v>45114</v>
      </c>
      <c r="BD5" s="6" t="n">
        <v>-347.78</v>
      </c>
      <c r="BE5" s="0" t="s">
        <v>278</v>
      </c>
      <c r="BF5" s="11" t="n">
        <v>45856</v>
      </c>
      <c r="BG5" s="6" t="n">
        <v>-137.1</v>
      </c>
      <c r="BH5" s="0" t="s">
        <v>340</v>
      </c>
      <c r="BI5" s="11" t="n">
        <v>45951</v>
      </c>
      <c r="BJ5" s="8" t="s">
        <f>=-Портфель!J22</f>
      </c>
      <c r="BK5" s="0" t="s">
        <v>351</v>
      </c>
      <c r="BL5" s="11" t="n">
        <v>45217</v>
      </c>
      <c r="BM5" s="6" t="n">
        <v>-98.1</v>
      </c>
      <c r="BN5" s="0" t="s">
        <v>289</v>
      </c>
      <c r="BO5" s="11" t="n">
        <v>44459</v>
      </c>
      <c r="BP5" s="6" t="n">
        <v>1343.83</v>
      </c>
      <c r="BQ5" s="0" t="s">
        <v>349</v>
      </c>
      <c r="BR5" s="0"/>
      <c r="BS5" s="10" t="s">
        <f>=XIRR(BS2:BS4,BR2:BR4)</f>
      </c>
      <c r="BT5" s="0"/>
      <c r="BU5" s="11" t="n">
        <v>44767</v>
      </c>
      <c r="BV5" s="6" t="n">
        <v>189.53</v>
      </c>
      <c r="BW5" s="0" t="s">
        <v>349</v>
      </c>
      <c r="BX5" s="0"/>
      <c r="BY5" s="8" t="s">
        <f>=-SUM(BY2:BY3)</f>
      </c>
      <c r="BZ5" s="0" t="s">
        <v>353</v>
      </c>
      <c r="CA5" s="11" t="n">
        <v>45118</v>
      </c>
      <c r="CB5" s="6" t="n">
        <v>-87.51</v>
      </c>
      <c r="CC5" s="0" t="s">
        <v>281</v>
      </c>
      <c r="CD5" s="11" t="n">
        <v>45849</v>
      </c>
      <c r="CE5" s="6" t="n">
        <v>-222.8</v>
      </c>
      <c r="CF5" s="0" t="s">
        <v>335</v>
      </c>
      <c r="CG5" s="11" t="n">
        <v>44617</v>
      </c>
      <c r="CH5" s="6" t="n">
        <v>297.57</v>
      </c>
      <c r="CI5" s="0" t="s">
        <v>349</v>
      </c>
      <c r="CJ5" s="11" t="n">
        <v>45951</v>
      </c>
      <c r="CK5" s="8" t="s">
        <f>=-Портфель!J32</f>
      </c>
      <c r="CL5" s="0" t="s">
        <v>351</v>
      </c>
      <c r="CM5" s="11" t="n">
        <v>45951</v>
      </c>
      <c r="CN5" s="8" t="s">
        <f>=-Портфель!J33</f>
      </c>
      <c r="CO5" s="0" t="s">
        <v>351</v>
      </c>
      <c r="CP5" s="0"/>
      <c r="CQ5" s="8" t="s">
        <f>=-SUM(CQ2:CQ3)</f>
      </c>
      <c r="CR5" s="0" t="s">
        <v>353</v>
      </c>
      <c r="CS5" s="0"/>
      <c r="CT5" s="10" t="s">
        <f>=XIRR(CT2:CT4,CS2:CS4)</f>
      </c>
      <c r="CU5" s="0"/>
      <c r="CV5" s="0"/>
      <c r="CW5" s="8" t="s">
        <f>=-SUM(CW2:CW3)</f>
      </c>
      <c r="CX5" s="0" t="s">
        <v>353</v>
      </c>
      <c r="CY5" s="11" t="n">
        <v>44602</v>
      </c>
      <c r="CZ5" s="6" t="n">
        <v>75.85</v>
      </c>
      <c r="DA5" s="0" t="s">
        <v>349</v>
      </c>
      <c r="DB5" s="0"/>
      <c r="DC5" s="10" t="s">
        <f>=XIRR(DC2:DC4,DB2:DB4)</f>
      </c>
      <c r="DD5" s="0"/>
      <c r="DE5" s="11" t="n">
        <v>44610</v>
      </c>
      <c r="DF5" s="6" t="n">
        <v>97.46</v>
      </c>
      <c r="DG5" s="0" t="s">
        <v>349</v>
      </c>
      <c r="DH5" s="11" t="n">
        <v>45951</v>
      </c>
      <c r="DI5" s="8" t="s">
        <f>=-Портфель!J40</f>
      </c>
      <c r="DJ5" s="0" t="s">
        <v>351</v>
      </c>
      <c r="DK5" s="11" t="n">
        <v>44601</v>
      </c>
      <c r="DL5" s="6" t="s">
        <f>=-88.76</f>
      </c>
      <c r="DM5" s="0" t="s">
        <v>201</v>
      </c>
      <c r="DN5" s="11" t="n">
        <v>44610</v>
      </c>
      <c r="DO5" s="6" t="s">
        <f>=985.82</f>
      </c>
      <c r="DP5" s="0" t="s">
        <v>349</v>
      </c>
      <c r="DQ5" s="11" t="n">
        <v>45007</v>
      </c>
      <c r="DR5" s="6" t="s">
        <f>=-38.64</f>
      </c>
      <c r="DS5" s="0" t="s">
        <v>205</v>
      </c>
    </row>
    <row collapsed="false" customFormat="false" customHeight="false" hidden="false" ht="12.1" outlineLevel="0" r="6">
      <c r="A6" s="11" t="n">
        <v>44670</v>
      </c>
      <c r="B6" s="6" t="n">
        <v>1223.65</v>
      </c>
      <c r="C6" s="0" t="s">
        <v>349</v>
      </c>
      <c r="D6" s="11" t="n">
        <v>45057</v>
      </c>
      <c r="E6" s="6" t="n">
        <v>-870</v>
      </c>
      <c r="F6" s="0" t="s">
        <v>267</v>
      </c>
      <c r="G6" s="11" t="n">
        <v>44754</v>
      </c>
      <c r="H6" s="6" t="n">
        <v>-589</v>
      </c>
      <c r="I6" s="0" t="s">
        <v>221</v>
      </c>
      <c r="J6" s="11" t="n">
        <v>44740</v>
      </c>
      <c r="K6" s="6" t="n">
        <v>1463.02</v>
      </c>
      <c r="L6" s="0" t="s">
        <v>349</v>
      </c>
      <c r="M6" s="11" t="n">
        <v>45491</v>
      </c>
      <c r="N6" s="6" t="n">
        <v>-2138</v>
      </c>
      <c r="O6" s="0" t="s">
        <v>317</v>
      </c>
      <c r="P6" s="11" t="n">
        <v>44845</v>
      </c>
      <c r="Q6" s="6" t="n">
        <v>-1776.2</v>
      </c>
      <c r="R6" s="0" t="s">
        <v>243</v>
      </c>
      <c r="S6" s="11" t="n">
        <v>44470</v>
      </c>
      <c r="T6" s="6" t="n">
        <v>486.94</v>
      </c>
      <c r="U6" s="0" t="s">
        <v>349</v>
      </c>
      <c r="V6" s="11" t="n">
        <v>44441</v>
      </c>
      <c r="W6" s="6" t="n">
        <v>-146.9</v>
      </c>
      <c r="X6" s="0" t="s">
        <v>173</v>
      </c>
      <c r="Y6" s="11" t="n">
        <v>45277</v>
      </c>
      <c r="Z6" s="6" t="n">
        <v>-389</v>
      </c>
      <c r="AA6" s="0" t="s">
        <v>293</v>
      </c>
      <c r="AB6" s="11" t="n">
        <v>44545</v>
      </c>
      <c r="AC6" s="6" t="n">
        <v>637.44</v>
      </c>
      <c r="AD6" s="0" t="s">
        <v>349</v>
      </c>
      <c r="AE6" s="11" t="n">
        <v>44502</v>
      </c>
      <c r="AF6" s="6" t="n">
        <v>662.57</v>
      </c>
      <c r="AG6" s="0" t="s">
        <v>349</v>
      </c>
      <c r="AH6" s="11" t="n">
        <v>45418</v>
      </c>
      <c r="AI6" s="6" t="n">
        <v>-203.7</v>
      </c>
      <c r="AJ6" s="0" t="s">
        <v>302</v>
      </c>
      <c r="AK6" s="11" t="n">
        <v>44533</v>
      </c>
      <c r="AL6" s="6" t="n">
        <v>604.81</v>
      </c>
      <c r="AM6" s="0" t="s">
        <v>349</v>
      </c>
      <c r="AN6" s="11" t="n">
        <v>44778</v>
      </c>
      <c r="AO6" s="6" t="n">
        <v>-19.58</v>
      </c>
      <c r="AP6" s="0" t="s">
        <v>233</v>
      </c>
      <c r="AQ6" s="11" t="n">
        <v>45076</v>
      </c>
      <c r="AR6" s="6" t="n">
        <v>-271.02</v>
      </c>
      <c r="AS6" s="0" t="s">
        <v>272</v>
      </c>
      <c r="AT6" s="11" t="n">
        <v>44762</v>
      </c>
      <c r="AU6" s="6" t="n">
        <v>-158.4</v>
      </c>
      <c r="AV6" s="0" t="s">
        <v>223</v>
      </c>
      <c r="AW6" s="11" t="n">
        <v>44938</v>
      </c>
      <c r="AX6" s="6" t="n">
        <v>-106.34</v>
      </c>
      <c r="AY6" s="0" t="s">
        <v>254</v>
      </c>
      <c r="AZ6" s="11" t="n">
        <v>45049</v>
      </c>
      <c r="BA6" s="6" t="n">
        <v>-105.16</v>
      </c>
      <c r="BB6" s="0" t="s">
        <v>264</v>
      </c>
      <c r="BC6" s="11" t="n">
        <v>45485</v>
      </c>
      <c r="BD6" s="6" t="n">
        <v>-434.38</v>
      </c>
      <c r="BE6" s="0" t="s">
        <v>315</v>
      </c>
      <c r="BF6" s="11" t="n">
        <v>45951</v>
      </c>
      <c r="BG6" s="8" t="s">
        <f>=-Портфель!J21</f>
      </c>
      <c r="BH6" s="0" t="s">
        <v>351</v>
      </c>
      <c r="BI6" s="0"/>
      <c r="BJ6" s="10" t="s">
        <f>=XIRR(BJ2:BJ5,BI2:BI5)</f>
      </c>
      <c r="BK6" s="0"/>
      <c r="BL6" s="11" t="n">
        <v>45443</v>
      </c>
      <c r="BM6" s="6" t="n">
        <v>-52.6</v>
      </c>
      <c r="BN6" s="0" t="s">
        <v>306</v>
      </c>
      <c r="BO6" s="11" t="n">
        <v>44477</v>
      </c>
      <c r="BP6" s="6" t="n">
        <v>1246.87</v>
      </c>
      <c r="BQ6" s="0" t="s">
        <v>349</v>
      </c>
      <c r="BR6" s="0"/>
      <c r="BS6" s="8" t="s">
        <f>=-SUM(BS2:BS4)</f>
      </c>
      <c r="BT6" s="0" t="s">
        <v>353</v>
      </c>
      <c r="BU6" s="11" t="n">
        <v>44768</v>
      </c>
      <c r="BV6" s="6" t="n">
        <v>192.03</v>
      </c>
      <c r="BW6" s="0" t="s">
        <v>349</v>
      </c>
      <c r="BX6" s="0"/>
      <c r="BY6" s="0"/>
      <c r="BZ6" s="0"/>
      <c r="CA6" s="11" t="n">
        <v>45951</v>
      </c>
      <c r="CB6" s="8" t="s">
        <f>=-Портфель!J28</f>
      </c>
      <c r="CC6" s="0" t="s">
        <v>351</v>
      </c>
      <c r="CD6" s="11" t="n">
        <v>45951</v>
      </c>
      <c r="CE6" s="8" t="s">
        <f>=-Портфель!J29</f>
      </c>
      <c r="CF6" s="0" t="s">
        <v>351</v>
      </c>
      <c r="CG6" s="11" t="n">
        <v>44676</v>
      </c>
      <c r="CH6" s="6" t="n">
        <v>384.87</v>
      </c>
      <c r="CI6" s="0" t="s">
        <v>349</v>
      </c>
      <c r="CJ6" s="0"/>
      <c r="CK6" s="10" t="s">
        <f>=XIRR(CK2:CK5,CJ2:CJ5)</f>
      </c>
      <c r="CL6" s="0"/>
      <c r="CM6" s="0"/>
      <c r="CN6" s="10" t="s">
        <f>=XIRR(CN2:CN5,CM2:CM5)</f>
      </c>
      <c r="CO6" s="0"/>
      <c r="CP6" s="0"/>
      <c r="CQ6" s="0"/>
      <c r="CR6" s="0"/>
      <c r="CS6" s="0"/>
      <c r="CT6" s="8" t="s">
        <f>=-SUM(CT2:CT4)</f>
      </c>
      <c r="CU6" s="0" t="s">
        <v>353</v>
      </c>
      <c r="CV6" s="0"/>
      <c r="CW6" s="0"/>
      <c r="CX6" s="0"/>
      <c r="CY6" s="11" t="n">
        <v>44610</v>
      </c>
      <c r="CZ6" s="6" t="n">
        <v>152.91</v>
      </c>
      <c r="DA6" s="0" t="s">
        <v>349</v>
      </c>
      <c r="DB6" s="0"/>
      <c r="DC6" s="8" t="s">
        <f>=-SUM(DC2:DC4)</f>
      </c>
      <c r="DD6" s="0" t="s">
        <v>353</v>
      </c>
      <c r="DE6" s="11" t="n">
        <v>45951</v>
      </c>
      <c r="DF6" s="8" t="s">
        <f>=-Портфель!J39</f>
      </c>
      <c r="DG6" s="0" t="s">
        <v>351</v>
      </c>
      <c r="DH6" s="0"/>
      <c r="DI6" s="10" t="s">
        <f>=XIRR(DI2:DI5,DH2:DH5)</f>
      </c>
      <c r="DJ6" s="0"/>
      <c r="DK6" s="11" t="n">
        <v>44783</v>
      </c>
      <c r="DL6" s="6" t="s">
        <f>=-88.76</f>
      </c>
      <c r="DM6" s="0" t="s">
        <v>201</v>
      </c>
      <c r="DN6" s="11" t="n">
        <v>44767</v>
      </c>
      <c r="DO6" s="6" t="s">
        <f>=-93.74</f>
      </c>
      <c r="DP6" s="0" t="s">
        <v>225</v>
      </c>
      <c r="DQ6" s="11" t="n">
        <v>45189</v>
      </c>
      <c r="DR6" s="6" t="s">
        <f>=-38.64</f>
      </c>
      <c r="DS6" s="0" t="s">
        <v>205</v>
      </c>
    </row>
    <row collapsed="false" customFormat="false" customHeight="false" hidden="false" ht="12.1" outlineLevel="0" r="7">
      <c r="A7" s="11" t="n">
        <v>44732</v>
      </c>
      <c r="B7" s="6" t="n">
        <v>1194.33</v>
      </c>
      <c r="C7" s="0" t="s">
        <v>349</v>
      </c>
      <c r="D7" s="11" t="n">
        <v>45484</v>
      </c>
      <c r="E7" s="6" t="n">
        <v>-1159</v>
      </c>
      <c r="F7" s="0" t="s">
        <v>314</v>
      </c>
      <c r="G7" s="11" t="n">
        <v>44802</v>
      </c>
      <c r="H7" s="6" t="n">
        <v>2415.18</v>
      </c>
      <c r="I7" s="0" t="s">
        <v>349</v>
      </c>
      <c r="J7" s="11" t="n">
        <v>44802</v>
      </c>
      <c r="K7" s="6" t="n">
        <v>1398.97</v>
      </c>
      <c r="L7" s="0" t="s">
        <v>349</v>
      </c>
      <c r="M7" s="11" t="n">
        <v>45855</v>
      </c>
      <c r="N7" s="6" t="n">
        <v>-1479</v>
      </c>
      <c r="O7" s="0" t="s">
        <v>337</v>
      </c>
      <c r="P7" s="11" t="n">
        <v>44859</v>
      </c>
      <c r="Q7" s="6" t="n">
        <v>1696.98</v>
      </c>
      <c r="R7" s="0" t="s">
        <v>349</v>
      </c>
      <c r="S7" s="11" t="n">
        <v>44481</v>
      </c>
      <c r="T7" s="6" t="n">
        <v>-57.08</v>
      </c>
      <c r="U7" s="0" t="s">
        <v>181</v>
      </c>
      <c r="V7" s="11" t="n">
        <v>44544</v>
      </c>
      <c r="W7" s="6" t="n">
        <v>-149.86</v>
      </c>
      <c r="X7" s="0" t="s">
        <v>191</v>
      </c>
      <c r="Y7" s="11" t="n">
        <v>45419</v>
      </c>
      <c r="Z7" s="6" t="n">
        <v>-433</v>
      </c>
      <c r="AA7" s="0" t="s">
        <v>304</v>
      </c>
      <c r="AB7" s="11" t="n">
        <v>44564</v>
      </c>
      <c r="AC7" s="6" t="n">
        <v>616.42</v>
      </c>
      <c r="AD7" s="0" t="s">
        <v>349</v>
      </c>
      <c r="AE7" s="11" t="n">
        <v>44508</v>
      </c>
      <c r="AF7" s="6" t="n">
        <v>640.39</v>
      </c>
      <c r="AG7" s="0" t="s">
        <v>349</v>
      </c>
      <c r="AH7" s="11" t="n">
        <v>45565</v>
      </c>
      <c r="AI7" s="6" t="n">
        <v>-237.6</v>
      </c>
      <c r="AJ7" s="0" t="s">
        <v>321</v>
      </c>
      <c r="AK7" s="11" t="n">
        <v>44579</v>
      </c>
      <c r="AL7" s="6" t="n">
        <v>581.9</v>
      </c>
      <c r="AM7" s="0" t="s">
        <v>349</v>
      </c>
      <c r="AN7" s="11" t="n">
        <v>44869</v>
      </c>
      <c r="AO7" s="6" t="n">
        <v>-20.18</v>
      </c>
      <c r="AP7" s="0" t="s">
        <v>247</v>
      </c>
      <c r="AQ7" s="11" t="n">
        <v>45446</v>
      </c>
      <c r="AR7" s="6" t="n">
        <v>-311.6</v>
      </c>
      <c r="AS7" s="0" t="s">
        <v>307</v>
      </c>
      <c r="AT7" s="11" t="n">
        <v>44861</v>
      </c>
      <c r="AU7" s="6" t="n">
        <v>580.4</v>
      </c>
      <c r="AV7" s="0" t="s">
        <v>349</v>
      </c>
      <c r="AW7" s="11" t="n">
        <v>45118</v>
      </c>
      <c r="AX7" s="6" t="n">
        <v>-93.82</v>
      </c>
      <c r="AY7" s="0" t="s">
        <v>282</v>
      </c>
      <c r="AZ7" s="11" t="n">
        <v>45209</v>
      </c>
      <c r="BA7" s="6" t="n">
        <v>-60</v>
      </c>
      <c r="BB7" s="0" t="s">
        <v>287</v>
      </c>
      <c r="BC7" s="11" t="n">
        <v>45852</v>
      </c>
      <c r="BD7" s="6" t="n">
        <v>-256.62</v>
      </c>
      <c r="BE7" s="0" t="s">
        <v>336</v>
      </c>
      <c r="BF7" s="0"/>
      <c r="BG7" s="10" t="s">
        <f>=XIRR(BG2:BG6,BF2:BF6)</f>
      </c>
      <c r="BH7" s="0"/>
      <c r="BI7" s="0"/>
      <c r="BJ7" s="8" t="s">
        <f>=-SUM(BJ2:BJ5)</f>
      </c>
      <c r="BK7" s="0" t="s">
        <v>353</v>
      </c>
      <c r="BL7" s="11" t="n">
        <v>45584</v>
      </c>
      <c r="BM7" s="6" t="n">
        <v>-64.7</v>
      </c>
      <c r="BN7" s="0" t="s">
        <v>325</v>
      </c>
      <c r="BO7" s="11" t="n">
        <v>44650</v>
      </c>
      <c r="BP7" s="6" t="n">
        <v>929.45</v>
      </c>
      <c r="BQ7" s="0" t="s">
        <v>349</v>
      </c>
      <c r="BR7" s="0"/>
      <c r="BS7" s="0"/>
      <c r="BT7" s="0"/>
      <c r="BU7" s="11" t="n">
        <v>44830</v>
      </c>
      <c r="BV7" s="6" t="n">
        <v>165.12</v>
      </c>
      <c r="BW7" s="0" t="s">
        <v>349</v>
      </c>
      <c r="BX7" s="0"/>
      <c r="BY7" s="0"/>
      <c r="BZ7" s="0"/>
      <c r="CA7" s="0"/>
      <c r="CB7" s="10" t="s">
        <f>=XIRR(CB2:CB6,CA2:CA6)</f>
      </c>
      <c r="CC7" s="0"/>
      <c r="CD7" s="0"/>
      <c r="CE7" s="10" t="s">
        <f>=XIRR(CE2:CE6,CD2:CD6)</f>
      </c>
      <c r="CF7" s="0"/>
      <c r="CG7" s="11" t="n">
        <v>44732</v>
      </c>
      <c r="CH7" s="6" t="n">
        <v>211.14</v>
      </c>
      <c r="CI7" s="0" t="s">
        <v>349</v>
      </c>
      <c r="CJ7" s="0"/>
      <c r="CK7" s="8" t="s">
        <f>=-SUM(CK2:CK5)</f>
      </c>
      <c r="CL7" s="0" t="s">
        <v>353</v>
      </c>
      <c r="CM7" s="0"/>
      <c r="CN7" s="8" t="s">
        <f>=-SUM(CN2:CN5)</f>
      </c>
      <c r="CO7" s="0" t="s">
        <v>353</v>
      </c>
      <c r="CP7" s="0"/>
      <c r="CQ7" s="0"/>
      <c r="CR7" s="0"/>
      <c r="CS7" s="0"/>
      <c r="CT7" s="0"/>
      <c r="CU7" s="0"/>
      <c r="CV7" s="0"/>
      <c r="CW7" s="0"/>
      <c r="CX7" s="0"/>
      <c r="CY7" s="11" t="n">
        <v>45951</v>
      </c>
      <c r="CZ7" s="8" t="s">
        <f>=-Портфель!J37</f>
      </c>
      <c r="DA7" s="0" t="s">
        <v>351</v>
      </c>
      <c r="DB7" s="0"/>
      <c r="DC7" s="0"/>
      <c r="DD7" s="0"/>
      <c r="DE7" s="0"/>
      <c r="DF7" s="10" t="s">
        <f>=XIRR(DF2:DF6,DE2:DE6)</f>
      </c>
      <c r="DG7" s="0"/>
      <c r="DH7" s="0"/>
      <c r="DI7" s="8" t="s">
        <f>=-SUM(DI2:DI5)</f>
      </c>
      <c r="DJ7" s="0" t="s">
        <v>353</v>
      </c>
      <c r="DK7" s="11" t="n">
        <v>44965</v>
      </c>
      <c r="DL7" s="6" t="s">
        <f>=-88.76</f>
      </c>
      <c r="DM7" s="0" t="s">
        <v>201</v>
      </c>
      <c r="DN7" s="11" t="n">
        <v>44949</v>
      </c>
      <c r="DO7" s="6" t="s">
        <f>=-93.74</f>
      </c>
      <c r="DP7" s="0" t="s">
        <v>225</v>
      </c>
      <c r="DQ7" s="11" t="n">
        <v>45371</v>
      </c>
      <c r="DR7" s="6" t="s">
        <f>=-38.64</f>
      </c>
      <c r="DS7" s="0" t="s">
        <v>205</v>
      </c>
    </row>
    <row collapsed="false" customFormat="false" customHeight="false" hidden="false" ht="12.1" outlineLevel="0" r="8">
      <c r="A8" s="11" t="n">
        <v>45057</v>
      </c>
      <c r="B8" s="6" t="n">
        <v>-1087</v>
      </c>
      <c r="C8" s="0" t="s">
        <v>268</v>
      </c>
      <c r="D8" s="11" t="n">
        <v>45856</v>
      </c>
      <c r="E8" s="6" t="n">
        <v>-1212.6</v>
      </c>
      <c r="F8" s="0" t="s">
        <v>338</v>
      </c>
      <c r="G8" s="11" t="n">
        <v>44830</v>
      </c>
      <c r="H8" s="6" t="n">
        <v>1959.85</v>
      </c>
      <c r="I8" s="0" t="s">
        <v>349</v>
      </c>
      <c r="J8" s="11" t="n">
        <v>44922</v>
      </c>
      <c r="K8" s="6" t="n">
        <v>1301.17</v>
      </c>
      <c r="L8" s="0" t="s">
        <v>349</v>
      </c>
      <c r="M8" s="11" t="n">
        <v>45951</v>
      </c>
      <c r="N8" s="8" t="s">
        <f>=-Портфель!J6</f>
      </c>
      <c r="O8" s="0" t="s">
        <v>351</v>
      </c>
      <c r="P8" s="11" t="n">
        <v>45071</v>
      </c>
      <c r="Q8" s="6" t="n">
        <v>1620.16</v>
      </c>
      <c r="R8" s="0" t="s">
        <v>349</v>
      </c>
      <c r="S8" s="11" t="n">
        <v>44571</v>
      </c>
      <c r="T8" s="6" t="n">
        <v>-34.92</v>
      </c>
      <c r="U8" s="0" t="s">
        <v>194</v>
      </c>
      <c r="V8" s="11" t="n">
        <v>44616</v>
      </c>
      <c r="W8" s="6" t="n">
        <v>1251.07</v>
      </c>
      <c r="X8" s="0" t="s">
        <v>349</v>
      </c>
      <c r="Y8" s="11" t="n">
        <v>45643</v>
      </c>
      <c r="Z8" s="6" t="n">
        <v>-447</v>
      </c>
      <c r="AA8" s="0" t="s">
        <v>326</v>
      </c>
      <c r="AB8" s="11" t="n">
        <v>44719</v>
      </c>
      <c r="AC8" s="6" t="n">
        <v>478.14</v>
      </c>
      <c r="AD8" s="0" t="s">
        <v>349</v>
      </c>
      <c r="AE8" s="11" t="n">
        <v>44574</v>
      </c>
      <c r="AF8" s="6" t="n">
        <v>-116.15</v>
      </c>
      <c r="AG8" s="0" t="s">
        <v>195</v>
      </c>
      <c r="AH8" s="11" t="n">
        <v>45782</v>
      </c>
      <c r="AI8" s="6" t="n">
        <v>-258.2</v>
      </c>
      <c r="AJ8" s="0" t="s">
        <v>331</v>
      </c>
      <c r="AK8" s="11" t="n">
        <v>44616</v>
      </c>
      <c r="AL8" s="6" t="n">
        <v>614.82</v>
      </c>
      <c r="AM8" s="0" t="s">
        <v>349</v>
      </c>
      <c r="AN8" s="11" t="n">
        <v>44963</v>
      </c>
      <c r="AO8" s="6" t="n">
        <v>-22.88</v>
      </c>
      <c r="AP8" s="0" t="s">
        <v>259</v>
      </c>
      <c r="AQ8" s="11" t="n">
        <v>45817</v>
      </c>
      <c r="AR8" s="6" t="n">
        <v>-338.13</v>
      </c>
      <c r="AS8" s="0" t="s">
        <v>334</v>
      </c>
      <c r="AT8" s="11" t="n">
        <v>45261</v>
      </c>
      <c r="AU8" s="6" t="n">
        <v>-237.33</v>
      </c>
      <c r="AV8" s="0" t="s">
        <v>291</v>
      </c>
      <c r="AW8" s="11" t="n">
        <v>45302</v>
      </c>
      <c r="AX8" s="6" t="n">
        <v>-160.62</v>
      </c>
      <c r="AY8" s="0" t="s">
        <v>295</v>
      </c>
      <c r="AZ8" s="11" t="n">
        <v>45377</v>
      </c>
      <c r="BA8" s="6" t="n">
        <v>-77.18</v>
      </c>
      <c r="BB8" s="0" t="s">
        <v>300</v>
      </c>
      <c r="BC8" s="11" t="n">
        <v>45951</v>
      </c>
      <c r="BD8" s="8" t="s">
        <f>=-Портфель!J20</f>
      </c>
      <c r="BE8" s="0" t="s">
        <v>351</v>
      </c>
      <c r="BF8" s="0"/>
      <c r="BG8" s="8" t="s">
        <f>=-SUM(BG2:BG6)</f>
      </c>
      <c r="BH8" s="0" t="s">
        <v>353</v>
      </c>
      <c r="BI8" s="0"/>
      <c r="BJ8" s="0"/>
      <c r="BK8" s="0"/>
      <c r="BL8" s="11" t="n">
        <v>45951</v>
      </c>
      <c r="BM8" s="8" t="s">
        <f>=-Портфель!J23</f>
      </c>
      <c r="BN8" s="0" t="s">
        <v>351</v>
      </c>
      <c r="BO8" s="11" t="n">
        <v>45951</v>
      </c>
      <c r="BP8" s="8" t="s">
        <f>=-Портфель!J24</f>
      </c>
      <c r="BQ8" s="0" t="s">
        <v>351</v>
      </c>
      <c r="BR8" s="0"/>
      <c r="BS8" s="0"/>
      <c r="BT8" s="0"/>
      <c r="BU8" s="11" t="n">
        <v>45951</v>
      </c>
      <c r="BV8" s="8" t="s">
        <f>=-Портфель!J26</f>
      </c>
      <c r="BW8" s="0" t="s">
        <v>351</v>
      </c>
      <c r="BX8" s="0"/>
      <c r="BY8" s="0"/>
      <c r="BZ8" s="0"/>
      <c r="CA8" s="0"/>
      <c r="CB8" s="8" t="s">
        <f>=-SUM(CB2:CB6)</f>
      </c>
      <c r="CC8" s="0" t="s">
        <v>353</v>
      </c>
      <c r="CD8" s="0"/>
      <c r="CE8" s="8" t="s">
        <f>=-SUM(CE2:CE6)</f>
      </c>
      <c r="CF8" s="0" t="s">
        <v>353</v>
      </c>
      <c r="CG8" s="11" t="n">
        <v>44769</v>
      </c>
      <c r="CH8" s="6" t="n">
        <v>106.41</v>
      </c>
      <c r="CI8" s="0" t="s">
        <v>349</v>
      </c>
      <c r="CJ8" s="0"/>
      <c r="CK8" s="0"/>
      <c r="CL8" s="0"/>
      <c r="CM8" s="0"/>
      <c r="CN8" s="0"/>
      <c r="CO8" s="0"/>
      <c r="CP8" s="0"/>
      <c r="CQ8" s="0"/>
      <c r="CR8" s="0"/>
      <c r="CS8" s="0"/>
      <c r="CT8" s="0"/>
      <c r="CU8" s="0"/>
      <c r="CV8" s="0"/>
      <c r="CW8" s="0"/>
      <c r="CX8" s="0"/>
      <c r="CY8" s="0"/>
      <c r="CZ8" s="10" t="s">
        <f>=XIRR(CZ2:CZ7,CY2:CY7)</f>
      </c>
      <c r="DA8" s="0"/>
      <c r="DB8" s="0"/>
      <c r="DC8" s="0"/>
      <c r="DD8" s="0"/>
      <c r="DE8" s="0"/>
      <c r="DF8" s="8" t="s">
        <f>=-SUM(DF2:DF6)</f>
      </c>
      <c r="DG8" s="0" t="s">
        <v>353</v>
      </c>
      <c r="DH8" s="0"/>
      <c r="DI8" s="0"/>
      <c r="DJ8" s="0"/>
      <c r="DK8" s="11" t="n">
        <v>45147</v>
      </c>
      <c r="DL8" s="6" t="s">
        <f>=-88.76</f>
      </c>
      <c r="DM8" s="0" t="s">
        <v>201</v>
      </c>
      <c r="DN8" s="11" t="n">
        <v>45131</v>
      </c>
      <c r="DO8" s="6" t="s">
        <f>=-93.74</f>
      </c>
      <c r="DP8" s="0" t="s">
        <v>225</v>
      </c>
      <c r="DQ8" s="11" t="n">
        <v>45553</v>
      </c>
      <c r="DR8" s="6" t="s">
        <f>=-38.64</f>
      </c>
      <c r="DS8" s="0" t="s">
        <v>205</v>
      </c>
    </row>
    <row collapsed="false" customFormat="false" customHeight="false" hidden="false" ht="12.1" outlineLevel="0" r="9">
      <c r="A9" s="11" t="n">
        <v>45484</v>
      </c>
      <c r="B9" s="6" t="n">
        <v>-1449</v>
      </c>
      <c r="C9" s="0" t="s">
        <v>313</v>
      </c>
      <c r="D9" s="11" t="n">
        <v>45951</v>
      </c>
      <c r="E9" s="8" t="s">
        <f>=-Портфель!J3</f>
      </c>
      <c r="F9" s="0" t="s">
        <v>351</v>
      </c>
      <c r="G9" s="11" t="n">
        <v>44861</v>
      </c>
      <c r="H9" s="6" t="n">
        <v>2200.03</v>
      </c>
      <c r="I9" s="0" t="s">
        <v>349</v>
      </c>
      <c r="J9" s="11" t="n">
        <v>45951</v>
      </c>
      <c r="K9" s="8" t="s">
        <f>=-Портфель!J5</f>
      </c>
      <c r="L9" s="0" t="s">
        <v>351</v>
      </c>
      <c r="M9" s="0"/>
      <c r="N9" s="10" t="s">
        <f>=XIRR(N2:N8,M2:M8)</f>
      </c>
      <c r="O9" s="0"/>
      <c r="P9" s="11" t="n">
        <v>45951</v>
      </c>
      <c r="Q9" s="8" t="s">
        <f>=-Портфель!J7</f>
      </c>
      <c r="R9" s="0" t="s">
        <v>351</v>
      </c>
      <c r="S9" s="11" t="n">
        <v>44614</v>
      </c>
      <c r="T9" s="6" t="n">
        <v>375.76</v>
      </c>
      <c r="U9" s="0" t="s">
        <v>349</v>
      </c>
      <c r="V9" s="11" t="n">
        <v>44732</v>
      </c>
      <c r="W9" s="6" t="n">
        <v>740.91</v>
      </c>
      <c r="X9" s="0" t="s">
        <v>349</v>
      </c>
      <c r="Y9" s="11" t="n">
        <v>45811</v>
      </c>
      <c r="Z9" s="6" t="n">
        <v>-471</v>
      </c>
      <c r="AA9" s="0" t="s">
        <v>333</v>
      </c>
      <c r="AB9" s="11" t="n">
        <v>44830</v>
      </c>
      <c r="AC9" s="6" t="n">
        <v>468.13</v>
      </c>
      <c r="AD9" s="0" t="s">
        <v>349</v>
      </c>
      <c r="AE9" s="11" t="n">
        <v>44579</v>
      </c>
      <c r="AF9" s="6" t="n">
        <v>595.11</v>
      </c>
      <c r="AG9" s="0" t="s">
        <v>349</v>
      </c>
      <c r="AH9" s="11" t="n">
        <v>45936</v>
      </c>
      <c r="AI9" s="6" t="n">
        <v>-144.1</v>
      </c>
      <c r="AJ9" s="0" t="s">
        <v>343</v>
      </c>
      <c r="AK9" s="11" t="n">
        <v>44648</v>
      </c>
      <c r="AL9" s="6" t="n">
        <v>317.73</v>
      </c>
      <c r="AM9" s="0" t="s">
        <v>349</v>
      </c>
      <c r="AN9" s="11" t="n">
        <v>45050</v>
      </c>
      <c r="AO9" s="6" t="n">
        <v>-9.12</v>
      </c>
      <c r="AP9" s="0" t="s">
        <v>265</v>
      </c>
      <c r="AQ9" s="11" t="n">
        <v>45951</v>
      </c>
      <c r="AR9" s="8" t="s">
        <f>=-Портфель!J16</f>
      </c>
      <c r="AS9" s="0" t="s">
        <v>351</v>
      </c>
      <c r="AT9" s="11" t="n">
        <v>45562</v>
      </c>
      <c r="AU9" s="6" t="n">
        <v>-264</v>
      </c>
      <c r="AV9" s="0" t="s">
        <v>320</v>
      </c>
      <c r="AW9" s="11" t="n">
        <v>45482</v>
      </c>
      <c r="AX9" s="6" t="n">
        <v>-151.06</v>
      </c>
      <c r="AY9" s="0" t="s">
        <v>312</v>
      </c>
      <c r="AZ9" s="11" t="n">
        <v>45576</v>
      </c>
      <c r="BA9" s="6" t="n">
        <v>-62</v>
      </c>
      <c r="BB9" s="0" t="s">
        <v>323</v>
      </c>
      <c r="BC9" s="0"/>
      <c r="BD9" s="10" t="s">
        <f>=XIRR(BD2:BD8,BC2:BC8)</f>
      </c>
      <c r="BE9" s="0"/>
      <c r="BF9" s="0"/>
      <c r="BG9" s="0"/>
      <c r="BH9" s="0"/>
      <c r="BI9" s="0"/>
      <c r="BJ9" s="0"/>
      <c r="BK9" s="0"/>
      <c r="BL9" s="0"/>
      <c r="BM9" s="10" t="s">
        <f>=XIRR(BM2:BM8,BL2:BL8)</f>
      </c>
      <c r="BN9" s="0"/>
      <c r="BO9" s="0"/>
      <c r="BP9" s="10" t="s">
        <f>=XIRR(BP2:BP8,BO2:BO8)</f>
      </c>
      <c r="BQ9" s="0"/>
      <c r="BR9" s="0"/>
      <c r="BS9" s="0"/>
      <c r="BT9" s="0"/>
      <c r="BU9" s="0"/>
      <c r="BV9" s="10" t="s">
        <f>=XIRR(BV2:BV8,BU2:BU8)</f>
      </c>
      <c r="BW9" s="0"/>
      <c r="BX9" s="0"/>
      <c r="BY9" s="0"/>
      <c r="BZ9" s="0"/>
      <c r="CA9" s="0"/>
      <c r="CB9" s="0"/>
      <c r="CC9" s="0"/>
      <c r="CD9" s="0"/>
      <c r="CE9" s="0"/>
      <c r="CF9" s="0"/>
      <c r="CG9" s="11" t="n">
        <v>44923</v>
      </c>
      <c r="CH9" s="6" t="n">
        <v>205.49</v>
      </c>
      <c r="CI9" s="0" t="s">
        <v>349</v>
      </c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8" t="s">
        <f>=-SUM(CZ2:CZ7)</f>
      </c>
      <c r="DA9" s="0" t="s">
        <v>353</v>
      </c>
      <c r="DB9" s="0"/>
      <c r="DC9" s="0"/>
      <c r="DD9" s="0"/>
      <c r="DE9" s="0"/>
      <c r="DF9" s="0"/>
      <c r="DG9" s="0"/>
      <c r="DH9" s="0"/>
      <c r="DI9" s="0"/>
      <c r="DJ9" s="0"/>
      <c r="DK9" s="11" t="n">
        <v>45329</v>
      </c>
      <c r="DL9" s="6" t="s">
        <f>=-88.76</f>
      </c>
      <c r="DM9" s="0" t="s">
        <v>201</v>
      </c>
      <c r="DN9" s="11" t="n">
        <v>45313</v>
      </c>
      <c r="DO9" s="6" t="s">
        <f>=-108.7</f>
      </c>
      <c r="DP9" s="0" t="s">
        <v>296</v>
      </c>
      <c r="DQ9" s="11" t="n">
        <v>45735</v>
      </c>
      <c r="DR9" s="6" t="s">
        <f>=-38.64</f>
      </c>
      <c r="DS9" s="0" t="s">
        <v>205</v>
      </c>
    </row>
    <row collapsed="false" customFormat="false" customHeight="false" hidden="false" ht="12.1" outlineLevel="0" r="10">
      <c r="A10" s="11" t="n">
        <v>45856</v>
      </c>
      <c r="B10" s="6" t="n">
        <v>-1516</v>
      </c>
      <c r="C10" s="0" t="s">
        <v>339</v>
      </c>
      <c r="D10" s="0"/>
      <c r="E10" s="10" t="s">
        <f>=XIRR(E2:E9,D2:D9)</f>
      </c>
      <c r="F10" s="0"/>
      <c r="G10" s="11" t="n">
        <v>45106</v>
      </c>
      <c r="H10" s="6" t="n">
        <v>-1491.5</v>
      </c>
      <c r="I10" s="0" t="s">
        <v>277</v>
      </c>
      <c r="J10" s="0"/>
      <c r="K10" s="10" t="s">
        <f>=XIRR(K2:K9,J2:J9)</f>
      </c>
      <c r="L10" s="0"/>
      <c r="M10" s="0"/>
      <c r="N10" s="8" t="s">
        <f>=-SUM(N2:N8)</f>
      </c>
      <c r="O10" s="0" t="s">
        <v>353</v>
      </c>
      <c r="P10" s="0"/>
      <c r="Q10" s="10" t="s">
        <f>=XIRR(Q2:Q9,P2:P9)</f>
      </c>
      <c r="R10" s="0"/>
      <c r="S10" s="11" t="n">
        <v>44616</v>
      </c>
      <c r="T10" s="6" t="n">
        <v>239.77</v>
      </c>
      <c r="U10" s="0" t="s">
        <v>349</v>
      </c>
      <c r="V10" s="11" t="n">
        <v>44740</v>
      </c>
      <c r="W10" s="6" t="n">
        <v>829.97</v>
      </c>
      <c r="X10" s="0" t="s">
        <v>349</v>
      </c>
      <c r="Y10" s="11" t="n">
        <v>45951</v>
      </c>
      <c r="Z10" s="8" t="s">
        <f>=-Портфель!J10</f>
      </c>
      <c r="AA10" s="0" t="s">
        <v>351</v>
      </c>
      <c r="AB10" s="11" t="n">
        <v>44957</v>
      </c>
      <c r="AC10" s="6" t="n">
        <v>454.81</v>
      </c>
      <c r="AD10" s="0" t="s">
        <v>349</v>
      </c>
      <c r="AE10" s="11" t="n">
        <v>44617</v>
      </c>
      <c r="AF10" s="6" t="n">
        <v>485.04</v>
      </c>
      <c r="AG10" s="0" t="s">
        <v>349</v>
      </c>
      <c r="AH10" s="11" t="n">
        <v>45951</v>
      </c>
      <c r="AI10" s="8" t="s">
        <f>=-Портфель!J13</f>
      </c>
      <c r="AJ10" s="0" t="s">
        <v>351</v>
      </c>
      <c r="AK10" s="11" t="n">
        <v>44753</v>
      </c>
      <c r="AL10" s="6" t="n">
        <v>-672.43</v>
      </c>
      <c r="AM10" s="0" t="s">
        <v>219</v>
      </c>
      <c r="AN10" s="11" t="n">
        <v>45142</v>
      </c>
      <c r="AO10" s="6" t="n">
        <v>-10.78</v>
      </c>
      <c r="AP10" s="0" t="s">
        <v>285</v>
      </c>
      <c r="AQ10" s="0"/>
      <c r="AR10" s="10" t="s">
        <f>=XIRR(AR2:AR9,AQ2:AQ9)</f>
      </c>
      <c r="AS10" s="0"/>
      <c r="AT10" s="11" t="n">
        <v>45882</v>
      </c>
      <c r="AU10" s="6" t="n">
        <v>-271.5</v>
      </c>
      <c r="AV10" s="0" t="s">
        <v>342</v>
      </c>
      <c r="AW10" s="11" t="n">
        <v>45667</v>
      </c>
      <c r="AX10" s="6" t="n">
        <v>-190.82</v>
      </c>
      <c r="AY10" s="0" t="s">
        <v>329</v>
      </c>
      <c r="AZ10" s="11" t="n">
        <v>45775</v>
      </c>
      <c r="BA10" s="6" t="n">
        <v>-81.3</v>
      </c>
      <c r="BB10" s="0" t="s">
        <v>330</v>
      </c>
      <c r="BC10" s="0"/>
      <c r="BD10" s="8" t="s">
        <f>=-SUM(BD2:BD8)</f>
      </c>
      <c r="BE10" s="0" t="s">
        <v>353</v>
      </c>
      <c r="BF10" s="0"/>
      <c r="BG10" s="0"/>
      <c r="BH10" s="0"/>
      <c r="BI10" s="0"/>
      <c r="BJ10" s="0"/>
      <c r="BK10" s="0"/>
      <c r="BL10" s="0"/>
      <c r="BM10" s="8" t="s">
        <f>=-SUM(BM2:BM8)</f>
      </c>
      <c r="BN10" s="0" t="s">
        <v>353</v>
      </c>
      <c r="BO10" s="0"/>
      <c r="BP10" s="8" t="s">
        <f>=-SUM(BP2:BP8)</f>
      </c>
      <c r="BQ10" s="0" t="s">
        <v>353</v>
      </c>
      <c r="BR10" s="0"/>
      <c r="BS10" s="0"/>
      <c r="BT10" s="0"/>
      <c r="BU10" s="0"/>
      <c r="BV10" s="8" t="s">
        <f>=-SUM(BV2:BV8)</f>
      </c>
      <c r="BW10" s="0" t="s">
        <v>353</v>
      </c>
      <c r="BX10" s="0"/>
      <c r="BY10" s="0"/>
      <c r="BZ10" s="0"/>
      <c r="CA10" s="0"/>
      <c r="CB10" s="0"/>
      <c r="CC10" s="0"/>
      <c r="CD10" s="0"/>
      <c r="CE10" s="0"/>
      <c r="CF10" s="0"/>
      <c r="CG10" s="11" t="n">
        <v>45071</v>
      </c>
      <c r="CH10" s="6" t="n">
        <v>286.92</v>
      </c>
      <c r="CI10" s="0" t="s">
        <v>349</v>
      </c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0"/>
      <c r="DA10" s="0"/>
      <c r="DB10" s="0"/>
      <c r="DC10" s="0"/>
      <c r="DD10" s="0"/>
      <c r="DE10" s="0"/>
      <c r="DF10" s="0"/>
      <c r="DG10" s="0"/>
      <c r="DH10" s="0"/>
      <c r="DI10" s="0"/>
      <c r="DJ10" s="0"/>
      <c r="DK10" s="11" t="n">
        <v>45951</v>
      </c>
      <c r="DL10" s="8" t="s">
        <f>=-Портфель!J42</f>
      </c>
      <c r="DM10" s="0" t="s">
        <v>351</v>
      </c>
      <c r="DN10" s="11" t="n">
        <v>45495</v>
      </c>
      <c r="DO10" s="6" t="s">
        <f>=-108.7</f>
      </c>
      <c r="DP10" s="0" t="s">
        <v>296</v>
      </c>
      <c r="DQ10" s="11" t="n">
        <v>45917</v>
      </c>
      <c r="DR10" s="6" t="s">
        <f>=-38.64</f>
      </c>
      <c r="DS10" s="0" t="s">
        <v>205</v>
      </c>
    </row>
    <row collapsed="false" customFormat="false" customHeight="false" hidden="false" ht="12.1" outlineLevel="0" r="11">
      <c r="A11" s="11" t="n">
        <v>45951</v>
      </c>
      <c r="B11" s="8" t="s">
        <f>=-Портфель!J2</f>
      </c>
      <c r="C11" s="0" t="s">
        <v>351</v>
      </c>
      <c r="D11" s="0"/>
      <c r="E11" s="8" t="s">
        <f>=-SUM(E2:E9)</f>
      </c>
      <c r="F11" s="0" t="s">
        <v>353</v>
      </c>
      <c r="G11" s="11" t="n">
        <v>45489</v>
      </c>
      <c r="H11" s="6" t="n">
        <v>-1522</v>
      </c>
      <c r="I11" s="0" t="s">
        <v>316</v>
      </c>
      <c r="J11" s="0"/>
      <c r="K11" s="8" t="s">
        <f>=-SUM(K2:K9)</f>
      </c>
      <c r="L11" s="0" t="s">
        <v>353</v>
      </c>
      <c r="M11" s="0"/>
      <c r="N11" s="0"/>
      <c r="O11" s="0"/>
      <c r="P11" s="0"/>
      <c r="Q11" s="8" t="s">
        <f>=-SUM(Q2:Q9)</f>
      </c>
      <c r="R11" s="0" t="s">
        <v>353</v>
      </c>
      <c r="S11" s="11" t="n">
        <v>44617</v>
      </c>
      <c r="T11" s="6" t="n">
        <v>318.02</v>
      </c>
      <c r="U11" s="0" t="s">
        <v>349</v>
      </c>
      <c r="V11" s="11" t="n">
        <v>44767</v>
      </c>
      <c r="W11" s="6" t="n">
        <v>690.48</v>
      </c>
      <c r="X11" s="0" t="s">
        <v>349</v>
      </c>
      <c r="Y11" s="0"/>
      <c r="Z11" s="10" t="s">
        <f>=XIRR(Z2:Z10,Y2:Y10)</f>
      </c>
      <c r="AA11" s="0"/>
      <c r="AB11" s="11" t="n">
        <v>45114</v>
      </c>
      <c r="AC11" s="6" t="n">
        <v>-543</v>
      </c>
      <c r="AD11" s="0" t="s">
        <v>279</v>
      </c>
      <c r="AE11" s="11" t="n">
        <v>44676</v>
      </c>
      <c r="AF11" s="6" t="n">
        <v>823.66</v>
      </c>
      <c r="AG11" s="0" t="s">
        <v>349</v>
      </c>
      <c r="AH11" s="0"/>
      <c r="AI11" s="10" t="s">
        <f>=XIRR(AI2:AI10,AH2:AH10)</f>
      </c>
      <c r="AJ11" s="0"/>
      <c r="AK11" s="11" t="n">
        <v>45117</v>
      </c>
      <c r="AL11" s="6" t="n">
        <v>-404.61</v>
      </c>
      <c r="AM11" s="0" t="s">
        <v>280</v>
      </c>
      <c r="AN11" s="11" t="n">
        <v>45236</v>
      </c>
      <c r="AO11" s="6" t="n">
        <v>-10.7</v>
      </c>
      <c r="AP11" s="0" t="s">
        <v>290</v>
      </c>
      <c r="AQ11" s="0"/>
      <c r="AR11" s="8" t="s">
        <f>=-SUM(AR2:AR9)</f>
      </c>
      <c r="AS11" s="0" t="s">
        <v>353</v>
      </c>
      <c r="AT11" s="11" t="n">
        <v>45951</v>
      </c>
      <c r="AU11" s="8" t="s">
        <f>=-Портфель!J17</f>
      </c>
      <c r="AV11" s="0" t="s">
        <v>351</v>
      </c>
      <c r="AW11" s="11" t="n">
        <v>45858</v>
      </c>
      <c r="AX11" s="6" t="n">
        <v>-77.08</v>
      </c>
      <c r="AY11" s="0" t="s">
        <v>341</v>
      </c>
      <c r="AZ11" s="11" t="n">
        <v>45936</v>
      </c>
      <c r="BA11" s="6" t="n">
        <v>-62</v>
      </c>
      <c r="BB11" s="0" t="s">
        <v>323</v>
      </c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0"/>
      <c r="BW11" s="0"/>
      <c r="BX11" s="0"/>
      <c r="BY11" s="0"/>
      <c r="BZ11" s="0"/>
      <c r="CA11" s="0"/>
      <c r="CB11" s="0"/>
      <c r="CC11" s="0"/>
      <c r="CD11" s="0"/>
      <c r="CE11" s="0"/>
      <c r="CF11" s="0"/>
      <c r="CG11" s="11" t="n">
        <v>45951</v>
      </c>
      <c r="CH11" s="8" t="s">
        <f>=-Портфель!J31</f>
      </c>
      <c r="CI11" s="0" t="s">
        <v>351</v>
      </c>
      <c r="CJ11" s="0"/>
      <c r="CK11" s="0"/>
      <c r="CL11" s="0"/>
      <c r="CM11" s="0"/>
      <c r="CN11" s="0"/>
      <c r="CO11" s="0"/>
      <c r="CP11" s="0"/>
      <c r="CQ11" s="0"/>
      <c r="CR11" s="0"/>
      <c r="CS11" s="0"/>
      <c r="CT11" s="0"/>
      <c r="CU11" s="0"/>
      <c r="CV11" s="0"/>
      <c r="CW11" s="0"/>
      <c r="CX11" s="0"/>
      <c r="CY11" s="0"/>
      <c r="CZ11" s="0"/>
      <c r="DA11" s="0"/>
      <c r="DB11" s="0"/>
      <c r="DC11" s="0"/>
      <c r="DD11" s="0"/>
      <c r="DE11" s="0"/>
      <c r="DF11" s="0"/>
      <c r="DG11" s="0"/>
      <c r="DH11" s="0"/>
      <c r="DI11" s="0"/>
      <c r="DJ11" s="0"/>
      <c r="DK11" s="0"/>
      <c r="DL11" s="10" t="s">
        <f>=XIRR(DL2:DL10,DK2:DK10)</f>
      </c>
      <c r="DM11" s="0"/>
      <c r="DN11" s="11" t="n">
        <v>45677</v>
      </c>
      <c r="DO11" s="6" t="s">
        <f>=-108.7</f>
      </c>
      <c r="DP11" s="0" t="s">
        <v>296</v>
      </c>
      <c r="DQ11" s="11" t="n">
        <v>45951</v>
      </c>
      <c r="DR11" s="8" t="s">
        <f>=-Портфель!J44</f>
      </c>
      <c r="DS11" s="0" t="s">
        <v>351</v>
      </c>
    </row>
    <row collapsed="false" customFormat="false" customHeight="false" hidden="false" ht="12.1" outlineLevel="0" r="12">
      <c r="A12" s="0"/>
      <c r="B12" s="10" t="s">
        <f>=XIRR(B2:B11,A2:A11)</f>
      </c>
      <c r="C12" s="0"/>
      <c r="D12" s="0"/>
      <c r="E12" s="0"/>
      <c r="F12" s="0"/>
      <c r="G12" s="11" t="n">
        <v>45845</v>
      </c>
      <c r="H12" s="6" t="n">
        <v>-1522</v>
      </c>
      <c r="I12" s="0" t="s">
        <v>316</v>
      </c>
      <c r="J12" s="0"/>
      <c r="K12" s="0"/>
      <c r="L12" s="0"/>
      <c r="M12" s="0"/>
      <c r="N12" s="0"/>
      <c r="O12" s="0"/>
      <c r="P12" s="0"/>
      <c r="Q12" s="0"/>
      <c r="R12" s="0"/>
      <c r="S12" s="11" t="n">
        <v>44676</v>
      </c>
      <c r="T12" s="6" t="n">
        <v>306.01</v>
      </c>
      <c r="U12" s="0" t="s">
        <v>349</v>
      </c>
      <c r="V12" s="11" t="n">
        <v>44769</v>
      </c>
      <c r="W12" s="6" t="n">
        <v>731.51</v>
      </c>
      <c r="X12" s="0" t="s">
        <v>349</v>
      </c>
      <c r="Y12" s="0"/>
      <c r="Z12" s="8" t="s">
        <f>=-SUM(Z2:Z10)</f>
      </c>
      <c r="AA12" s="0" t="s">
        <v>353</v>
      </c>
      <c r="AB12" s="11" t="n">
        <v>45414</v>
      </c>
      <c r="AC12" s="6" t="n">
        <v>-696</v>
      </c>
      <c r="AD12" s="0" t="s">
        <v>301</v>
      </c>
      <c r="AE12" s="11" t="n">
        <v>44719</v>
      </c>
      <c r="AF12" s="6" t="n">
        <v>1555.32</v>
      </c>
      <c r="AG12" s="0" t="s">
        <v>349</v>
      </c>
      <c r="AH12" s="0"/>
      <c r="AI12" s="8" t="s">
        <f>=-SUM(AI2:AI10)</f>
      </c>
      <c r="AJ12" s="0" t="s">
        <v>353</v>
      </c>
      <c r="AK12" s="11" t="n">
        <v>45951</v>
      </c>
      <c r="AL12" s="8" t="s">
        <f>=-Портфель!J14</f>
      </c>
      <c r="AM12" s="0" t="s">
        <v>351</v>
      </c>
      <c r="AN12" s="11" t="n">
        <v>45328</v>
      </c>
      <c r="AO12" s="6" t="n">
        <v>-10.49</v>
      </c>
      <c r="AP12" s="0" t="s">
        <v>298</v>
      </c>
      <c r="AQ12" s="0"/>
      <c r="AR12" s="0"/>
      <c r="AS12" s="0"/>
      <c r="AT12" s="0"/>
      <c r="AU12" s="10" t="s">
        <f>=XIRR(AU2:AU11,AT2:AT11)</f>
      </c>
      <c r="AV12" s="0"/>
      <c r="AW12" s="11" t="n">
        <v>45951</v>
      </c>
      <c r="AX12" s="8" t="s">
        <f>=-Портфель!J18</f>
      </c>
      <c r="AY12" s="0" t="s">
        <v>351</v>
      </c>
      <c r="AZ12" s="11" t="n">
        <v>45951</v>
      </c>
      <c r="BA12" s="8" t="s">
        <f>=-Портфель!J19</f>
      </c>
      <c r="BB12" s="0" t="s">
        <v>351</v>
      </c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10" t="s">
        <f>=XIRR(CH2:CH11,CG2:CG11)</f>
      </c>
      <c r="CI12" s="0"/>
      <c r="CJ12" s="0"/>
      <c r="CK12" s="0"/>
      <c r="CL12" s="0"/>
      <c r="CM12" s="0"/>
      <c r="CN12" s="0"/>
      <c r="CO12" s="0"/>
      <c r="CP12" s="0"/>
      <c r="CQ12" s="0"/>
      <c r="CR12" s="0"/>
      <c r="CS12" s="0"/>
      <c r="CT12" s="0"/>
      <c r="CU12" s="0"/>
      <c r="CV12" s="0"/>
      <c r="CW12" s="0"/>
      <c r="CX12" s="0"/>
      <c r="CY12" s="0"/>
      <c r="CZ12" s="0"/>
      <c r="DA12" s="0"/>
      <c r="DB12" s="0"/>
      <c r="DC12" s="0"/>
      <c r="DD12" s="0"/>
      <c r="DE12" s="0"/>
      <c r="DF12" s="0"/>
      <c r="DG12" s="0"/>
      <c r="DH12" s="0"/>
      <c r="DI12" s="0"/>
      <c r="DJ12" s="0"/>
      <c r="DK12" s="0"/>
      <c r="DL12" s="8" t="s">
        <f>=-SUM(DL2:DL10)</f>
      </c>
      <c r="DM12" s="0" t="s">
        <v>353</v>
      </c>
      <c r="DN12" s="11" t="n">
        <v>45859</v>
      </c>
      <c r="DO12" s="6" t="s">
        <f>=-108.7</f>
      </c>
      <c r="DP12" s="0" t="s">
        <v>296</v>
      </c>
      <c r="DQ12" s="0"/>
      <c r="DR12" s="10" t="s">
        <f>=XIRR(DR2:DR11,DQ2:DQ11)</f>
      </c>
      <c r="DS12" s="0"/>
    </row>
    <row collapsed="false" customFormat="false" customHeight="false" hidden="false" ht="12.1" outlineLevel="0" r="13">
      <c r="A13" s="0"/>
      <c r="B13" s="8" t="s">
        <f>=-SUM(B2:B11)</f>
      </c>
      <c r="C13" s="0" t="s">
        <v>353</v>
      </c>
      <c r="D13" s="0"/>
      <c r="E13" s="0"/>
      <c r="F13" s="0"/>
      <c r="G13" s="11" t="n">
        <v>45951</v>
      </c>
      <c r="H13" s="8" t="s">
        <f>=-Портфель!J4</f>
      </c>
      <c r="I13" s="0" t="s">
        <v>351</v>
      </c>
      <c r="J13" s="0"/>
      <c r="K13" s="0"/>
      <c r="L13" s="0"/>
      <c r="M13" s="0"/>
      <c r="N13" s="0"/>
      <c r="O13" s="0"/>
      <c r="P13" s="0"/>
      <c r="Q13" s="0"/>
      <c r="R13" s="0"/>
      <c r="S13" s="11" t="n">
        <v>44706</v>
      </c>
      <c r="T13" s="6" t="n">
        <v>337.33</v>
      </c>
      <c r="U13" s="0" t="s">
        <v>349</v>
      </c>
      <c r="V13" s="11" t="n">
        <v>45461</v>
      </c>
      <c r="W13" s="6" t="n">
        <v>-1166.57</v>
      </c>
      <c r="X13" s="0" t="s">
        <v>310</v>
      </c>
      <c r="Y13" s="0"/>
      <c r="Z13" s="0"/>
      <c r="AA13" s="0"/>
      <c r="AB13" s="11" t="n">
        <v>45776</v>
      </c>
      <c r="AC13" s="6" t="n">
        <v>-543</v>
      </c>
      <c r="AD13" s="0" t="s">
        <v>279</v>
      </c>
      <c r="AE13" s="11" t="n">
        <v>44767</v>
      </c>
      <c r="AF13" s="6" t="n">
        <v>534.47</v>
      </c>
      <c r="AG13" s="0" t="s">
        <v>349</v>
      </c>
      <c r="AH13" s="0"/>
      <c r="AI13" s="0"/>
      <c r="AJ13" s="0"/>
      <c r="AK13" s="0"/>
      <c r="AL13" s="10" t="s">
        <f>=XIRR(AL2:AL12,AK2:AK12)</f>
      </c>
      <c r="AM13" s="0"/>
      <c r="AN13" s="11" t="n">
        <v>45418</v>
      </c>
      <c r="AO13" s="6" t="n">
        <v>-10.54</v>
      </c>
      <c r="AP13" s="0" t="s">
        <v>303</v>
      </c>
      <c r="AQ13" s="0"/>
      <c r="AR13" s="0"/>
      <c r="AS13" s="0"/>
      <c r="AT13" s="0"/>
      <c r="AU13" s="8" t="s">
        <f>=-SUM(AU2:AU11)</f>
      </c>
      <c r="AV13" s="0" t="s">
        <v>353</v>
      </c>
      <c r="AW13" s="0"/>
      <c r="AX13" s="10" t="s">
        <f>=XIRR(AX2:AX12,AW2:AW12)</f>
      </c>
      <c r="AY13" s="0"/>
      <c r="AZ13" s="0"/>
      <c r="BA13" s="10" t="s">
        <f>=XIRR(BA2:BA12,AZ2:AZ12)</f>
      </c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8" t="s">
        <f>=-SUM(CH2:CH11)</f>
      </c>
      <c r="CI13" s="0" t="s">
        <v>353</v>
      </c>
      <c r="CJ13" s="0"/>
      <c r="CK13" s="0"/>
      <c r="CL13" s="0"/>
      <c r="CM13" s="0"/>
      <c r="CN13" s="0"/>
      <c r="CO13" s="0"/>
      <c r="CP13" s="0"/>
      <c r="CQ13" s="0"/>
      <c r="CR13" s="0"/>
      <c r="CS13" s="0"/>
      <c r="CT13" s="0"/>
      <c r="CU13" s="0"/>
      <c r="CV13" s="0"/>
      <c r="CW13" s="0"/>
      <c r="CX13" s="0"/>
      <c r="CY13" s="0"/>
      <c r="CZ13" s="0"/>
      <c r="DA13" s="0"/>
      <c r="DB13" s="0"/>
      <c r="DC13" s="0"/>
      <c r="DD13" s="0"/>
      <c r="DE13" s="0"/>
      <c r="DF13" s="0"/>
      <c r="DG13" s="0"/>
      <c r="DH13" s="0"/>
      <c r="DI13" s="0"/>
      <c r="DJ13" s="0"/>
      <c r="DK13" s="0"/>
      <c r="DL13" s="0"/>
      <c r="DM13" s="0"/>
      <c r="DN13" s="11" t="n">
        <v>45951</v>
      </c>
      <c r="DO13" s="8" t="s">
        <f>=-Портфель!J43</f>
      </c>
      <c r="DP13" s="0" t="s">
        <v>351</v>
      </c>
      <c r="DQ13" s="0"/>
      <c r="DR13" s="8" t="s">
        <f>=-SUM(DR2:DR11)</f>
      </c>
      <c r="DS13" s="0" t="s">
        <v>353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10" t="s">
        <f>=XIRR(H2:H13,G2:G13)</f>
      </c>
      <c r="I14" s="0"/>
      <c r="J14" s="0"/>
      <c r="K14" s="0"/>
      <c r="L14" s="0"/>
      <c r="M14" s="0"/>
      <c r="N14" s="0"/>
      <c r="O14" s="0"/>
      <c r="P14" s="0"/>
      <c r="Q14" s="0"/>
      <c r="R14" s="0"/>
      <c r="S14" s="11" t="n">
        <v>44740</v>
      </c>
      <c r="T14" s="6" t="n">
        <v>408.88</v>
      </c>
      <c r="U14" s="0" t="s">
        <v>349</v>
      </c>
      <c r="V14" s="11" t="n">
        <v>45461</v>
      </c>
      <c r="W14" s="6" t="n">
        <v>-233.1</v>
      </c>
      <c r="X14" s="0" t="s">
        <v>309</v>
      </c>
      <c r="Y14" s="0"/>
      <c r="Z14" s="0"/>
      <c r="AA14" s="0"/>
      <c r="AB14" s="11" t="n">
        <v>45951</v>
      </c>
      <c r="AC14" s="8" t="s">
        <f>=-Портфель!J11</f>
      </c>
      <c r="AD14" s="0" t="s">
        <v>351</v>
      </c>
      <c r="AE14" s="11" t="n">
        <v>44861</v>
      </c>
      <c r="AF14" s="6" t="n">
        <v>645.95</v>
      </c>
      <c r="AG14" s="0" t="s">
        <v>349</v>
      </c>
      <c r="AH14" s="0"/>
      <c r="AI14" s="0"/>
      <c r="AJ14" s="0"/>
      <c r="AK14" s="0"/>
      <c r="AL14" s="8" t="s">
        <f>=-SUM(AL2:AL12)</f>
      </c>
      <c r="AM14" s="0" t="s">
        <v>353</v>
      </c>
      <c r="AN14" s="11" t="n">
        <v>45511</v>
      </c>
      <c r="AO14" s="6" t="n">
        <v>-9.79</v>
      </c>
      <c r="AP14" s="0" t="s">
        <v>318</v>
      </c>
      <c r="AQ14" s="0"/>
      <c r="AR14" s="0"/>
      <c r="AS14" s="0"/>
      <c r="AT14" s="0"/>
      <c r="AU14" s="0"/>
      <c r="AV14" s="0"/>
      <c r="AW14" s="0"/>
      <c r="AX14" s="8" t="s">
        <f>=-SUM(AX2:AX12)</f>
      </c>
      <c r="AY14" s="0" t="s">
        <v>353</v>
      </c>
      <c r="AZ14" s="0"/>
      <c r="BA14" s="8" t="s">
        <f>=-SUM(BA2:BA12)</f>
      </c>
      <c r="BB14" s="0" t="s">
        <v>353</v>
      </c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0"/>
      <c r="CI14" s="0"/>
      <c r="CJ14" s="0"/>
      <c r="CK14" s="0"/>
      <c r="CL14" s="0"/>
      <c r="CM14" s="0"/>
      <c r="CN14" s="0"/>
      <c r="CO14" s="0"/>
      <c r="CP14" s="0"/>
      <c r="CQ14" s="0"/>
      <c r="CR14" s="0"/>
      <c r="CS14" s="0"/>
      <c r="CT14" s="0"/>
      <c r="CU14" s="0"/>
      <c r="CV14" s="0"/>
      <c r="CW14" s="0"/>
      <c r="CX14" s="0"/>
      <c r="CY14" s="0"/>
      <c r="CZ14" s="0"/>
      <c r="DA14" s="0"/>
      <c r="DB14" s="0"/>
      <c r="DC14" s="0"/>
      <c r="DD14" s="0"/>
      <c r="DE14" s="0"/>
      <c r="DF14" s="0"/>
      <c r="DG14" s="0"/>
      <c r="DH14" s="0"/>
      <c r="DI14" s="0"/>
      <c r="DJ14" s="0"/>
      <c r="DK14" s="0"/>
      <c r="DL14" s="0"/>
      <c r="DM14" s="0"/>
      <c r="DN14" s="0"/>
      <c r="DO14" s="10" t="s">
        <f>=XIRR(DO2:DO13,DN2:DN13)</f>
      </c>
      <c r="DP14" s="0"/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8" t="s">
        <f>=-SUM(H2:H13)</f>
      </c>
      <c r="I15" s="0" t="s">
        <v>353</v>
      </c>
      <c r="J15" s="0"/>
      <c r="K15" s="0"/>
      <c r="L15" s="0"/>
      <c r="M15" s="0"/>
      <c r="N15" s="0"/>
      <c r="O15" s="0"/>
      <c r="P15" s="0"/>
      <c r="Q15" s="0"/>
      <c r="R15" s="0"/>
      <c r="S15" s="11" t="n">
        <v>44750</v>
      </c>
      <c r="T15" s="6" t="n">
        <v>-140.4</v>
      </c>
      <c r="U15" s="0" t="s">
        <v>216</v>
      </c>
      <c r="V15" s="11" t="n">
        <v>45545</v>
      </c>
      <c r="W15" s="6" t="n">
        <v>-189.42</v>
      </c>
      <c r="X15" s="0" t="s">
        <v>319</v>
      </c>
      <c r="Y15" s="0"/>
      <c r="Z15" s="0"/>
      <c r="AA15" s="0"/>
      <c r="AB15" s="0"/>
      <c r="AC15" s="10" t="s">
        <f>=XIRR(AC2:AC14,AB2:AB14)</f>
      </c>
      <c r="AD15" s="0"/>
      <c r="AE15" s="11" t="n">
        <v>45453</v>
      </c>
      <c r="AF15" s="6" t="n">
        <v>-431.36</v>
      </c>
      <c r="AG15" s="0" t="s">
        <v>308</v>
      </c>
      <c r="AH15" s="0"/>
      <c r="AI15" s="0"/>
      <c r="AJ15" s="0"/>
      <c r="AK15" s="0"/>
      <c r="AL15" s="0"/>
      <c r="AM15" s="0"/>
      <c r="AN15" s="11" t="n">
        <v>45951</v>
      </c>
      <c r="AO15" s="8" t="s">
        <f>=-Портфель!J15</f>
      </c>
      <c r="AP15" s="0" t="s">
        <v>351</v>
      </c>
      <c r="AQ15" s="0"/>
      <c r="AR15" s="0"/>
      <c r="AS15" s="0"/>
      <c r="AT15" s="0"/>
      <c r="AU15" s="0"/>
      <c r="AV15" s="0"/>
      <c r="AW15" s="0"/>
      <c r="AX15" s="0"/>
      <c r="AY15" s="0"/>
      <c r="AZ15" s="0"/>
      <c r="BA15" s="0"/>
      <c r="BB15" s="0"/>
      <c r="BC15" s="0"/>
      <c r="BD15" s="0"/>
      <c r="BE15" s="0"/>
      <c r="BF15" s="0"/>
      <c r="BG15" s="0"/>
      <c r="BH15" s="0"/>
      <c r="BI15" s="0"/>
      <c r="BJ15" s="0"/>
      <c r="BK15" s="0"/>
      <c r="BL15" s="0"/>
      <c r="BM15" s="0"/>
      <c r="BN15" s="0"/>
      <c r="BO15" s="0"/>
      <c r="BP15" s="0"/>
      <c r="BQ15" s="0"/>
      <c r="BR15" s="0"/>
      <c r="BS15" s="0"/>
      <c r="BT15" s="0"/>
      <c r="BU15" s="0"/>
      <c r="BV15" s="0"/>
      <c r="BW15" s="0"/>
      <c r="BX15" s="0"/>
      <c r="BY15" s="0"/>
      <c r="BZ15" s="0"/>
      <c r="CA15" s="0"/>
      <c r="CB15" s="0"/>
      <c r="CC15" s="0"/>
      <c r="CD15" s="0"/>
      <c r="CE15" s="0"/>
      <c r="CF15" s="0"/>
      <c r="CG15" s="0"/>
      <c r="CH15" s="0"/>
      <c r="CI15" s="0"/>
      <c r="CJ15" s="0"/>
      <c r="CK15" s="0"/>
      <c r="CL15" s="0"/>
      <c r="CM15" s="0"/>
      <c r="CN15" s="0"/>
      <c r="CO15" s="0"/>
      <c r="CP15" s="0"/>
      <c r="CQ15" s="0"/>
      <c r="CR15" s="0"/>
      <c r="CS15" s="0"/>
      <c r="CT15" s="0"/>
      <c r="CU15" s="0"/>
      <c r="CV15" s="0"/>
      <c r="CW15" s="0"/>
      <c r="CX15" s="0"/>
      <c r="CY15" s="0"/>
      <c r="CZ15" s="0"/>
      <c r="DA15" s="0"/>
      <c r="DB15" s="0"/>
      <c r="DC15" s="0"/>
      <c r="DD15" s="0"/>
      <c r="DE15" s="0"/>
      <c r="DF15" s="0"/>
      <c r="DG15" s="0"/>
      <c r="DH15" s="0"/>
      <c r="DI15" s="0"/>
      <c r="DJ15" s="0"/>
      <c r="DK15" s="0"/>
      <c r="DL15" s="0"/>
      <c r="DM15" s="0"/>
      <c r="DN15" s="0"/>
      <c r="DO15" s="8" t="s">
        <f>=-SUM(DO2:DO13)</f>
      </c>
      <c r="DP15" s="0" t="s">
        <v>353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11" t="n">
        <v>44767</v>
      </c>
      <c r="T16" s="6" t="n">
        <v>345.74</v>
      </c>
      <c r="U16" s="0" t="s">
        <v>349</v>
      </c>
      <c r="V16" s="11" t="n">
        <v>45643</v>
      </c>
      <c r="W16" s="6" t="n">
        <v>-298.42</v>
      </c>
      <c r="X16" s="0" t="s">
        <v>327</v>
      </c>
      <c r="Y16" s="0"/>
      <c r="Z16" s="0"/>
      <c r="AA16" s="0"/>
      <c r="AB16" s="0"/>
      <c r="AC16" s="8" t="s">
        <f>=-SUM(AC2:AC14)</f>
      </c>
      <c r="AD16" s="0" t="s">
        <v>353</v>
      </c>
      <c r="AE16" s="11" t="n">
        <v>45582</v>
      </c>
      <c r="AF16" s="6" t="n">
        <v>-390.92</v>
      </c>
      <c r="AG16" s="0" t="s">
        <v>324</v>
      </c>
      <c r="AH16" s="0"/>
      <c r="AI16" s="0"/>
      <c r="AJ16" s="0"/>
      <c r="AK16" s="0"/>
      <c r="AL16" s="0"/>
      <c r="AM16" s="0"/>
      <c r="AN16" s="0"/>
      <c r="AO16" s="10" t="s">
        <f>=XIRR(AO2:AO15,AN2:AN15)</f>
      </c>
      <c r="AP16" s="0"/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11" t="n">
        <v>44845</v>
      </c>
      <c r="T17" s="6" t="n">
        <v>-312.81</v>
      </c>
      <c r="U17" s="0" t="s">
        <v>242</v>
      </c>
      <c r="V17" s="11" t="n">
        <v>45951</v>
      </c>
      <c r="W17" s="8" t="s">
        <f>=-Портфель!J9</f>
      </c>
      <c r="X17" s="0" t="s">
        <v>351</v>
      </c>
      <c r="Y17" s="0"/>
      <c r="Z17" s="0"/>
      <c r="AA17" s="0"/>
      <c r="AB17" s="0"/>
      <c r="AC17" s="0"/>
      <c r="AD17" s="0"/>
      <c r="AE17" s="11" t="n">
        <v>45951</v>
      </c>
      <c r="AF17" s="8" t="s">
        <f>=-Портфель!J12</f>
      </c>
      <c r="AG17" s="0" t="s">
        <v>351</v>
      </c>
      <c r="AH17" s="0"/>
      <c r="AI17" s="0"/>
      <c r="AJ17" s="0"/>
      <c r="AK17" s="0"/>
      <c r="AL17" s="0"/>
      <c r="AM17" s="0"/>
      <c r="AN17" s="0"/>
      <c r="AO17" s="8" t="s">
        <f>=-SUM(AO2:AO15)</f>
      </c>
      <c r="AP17" s="0" t="s">
        <v>353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11" t="n">
        <v>44861</v>
      </c>
      <c r="T18" s="6" t="n">
        <v>361.74</v>
      </c>
      <c r="U18" s="0" t="s">
        <v>349</v>
      </c>
      <c r="V18" s="0"/>
      <c r="W18" s="10" t="s">
        <f>=XIRR(W2:W17,V2:V17)</f>
      </c>
      <c r="X18" s="0"/>
      <c r="Y18" s="0"/>
      <c r="Z18" s="0"/>
      <c r="AA18" s="0"/>
      <c r="AB18" s="0"/>
      <c r="AC18" s="0"/>
      <c r="AD18" s="0"/>
      <c r="AE18" s="0"/>
      <c r="AF18" s="10" t="s">
        <f>=XIRR(AF2:AF17,AE2:AE17)</f>
      </c>
      <c r="AG18" s="0"/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0"/>
      <c r="R19" s="0"/>
      <c r="S19" s="11" t="n">
        <v>44936</v>
      </c>
      <c r="T19" s="6" t="n">
        <v>-71.32</v>
      </c>
      <c r="U19" s="0" t="s">
        <v>253</v>
      </c>
      <c r="V19" s="0"/>
      <c r="W19" s="8" t="s">
        <f>=-SUM(W2:W17)</f>
      </c>
      <c r="X19" s="0" t="s">
        <v>353</v>
      </c>
      <c r="Y19" s="0"/>
      <c r="Z19" s="0"/>
      <c r="AA19" s="0"/>
      <c r="AB19" s="0"/>
      <c r="AC19" s="0"/>
      <c r="AD19" s="0"/>
      <c r="AE19" s="0"/>
      <c r="AF19" s="8" t="s">
        <f>=-SUM(AF2:AF17)</f>
      </c>
      <c r="AG19" s="0" t="s">
        <v>353</v>
      </c>
    </row>
    <row collapsed="false" customFormat="false" customHeight="false" hidden="false" ht="12.1" outlineLevel="0" r="20">
      <c r="A20" s="0"/>
      <c r="B20" s="0"/>
      <c r="C20" s="0"/>
      <c r="D20" s="0"/>
      <c r="E20" s="0"/>
      <c r="F20" s="0"/>
      <c r="G20" s="0"/>
      <c r="H20" s="0"/>
      <c r="I20" s="0"/>
      <c r="J20" s="0"/>
      <c r="K20" s="0"/>
      <c r="L20" s="0"/>
      <c r="M20" s="0"/>
      <c r="N20" s="0"/>
      <c r="O20" s="0"/>
      <c r="P20" s="0"/>
      <c r="Q20" s="0"/>
      <c r="R20" s="0"/>
      <c r="S20" s="11" t="n">
        <v>44957</v>
      </c>
      <c r="T20" s="6" t="n">
        <v>328.6</v>
      </c>
      <c r="U20" s="0" t="s">
        <v>349</v>
      </c>
    </row>
    <row collapsed="false" customFormat="false" customHeight="false" hidden="false" ht="12.1" outlineLevel="0" r="21">
      <c r="A21" s="0"/>
      <c r="B21" s="0"/>
      <c r="C21" s="0"/>
      <c r="D21" s="0"/>
      <c r="E21" s="0"/>
      <c r="F21" s="0"/>
      <c r="G21" s="0"/>
      <c r="H21" s="0"/>
      <c r="I21" s="0"/>
      <c r="J21" s="0"/>
      <c r="K21" s="0"/>
      <c r="L21" s="0"/>
      <c r="M21" s="0"/>
      <c r="N21" s="0"/>
      <c r="O21" s="0"/>
      <c r="P21" s="0"/>
      <c r="Q21" s="0"/>
      <c r="R21" s="0"/>
      <c r="S21" s="11" t="n">
        <v>45118</v>
      </c>
      <c r="T21" s="6" t="n">
        <v>-313.23</v>
      </c>
      <c r="U21" s="0" t="s">
        <v>283</v>
      </c>
    </row>
    <row collapsed="false" customFormat="false" customHeight="false" hidden="false" ht="12.1" outlineLevel="0" r="22">
      <c r="A22" s="0"/>
      <c r="B22" s="0"/>
      <c r="C22" s="0"/>
      <c r="D22" s="0"/>
      <c r="E22" s="0"/>
      <c r="F22" s="0"/>
      <c r="G22" s="0"/>
      <c r="H22" s="0"/>
      <c r="I22" s="0"/>
      <c r="J22" s="0"/>
      <c r="K22" s="0"/>
      <c r="L22" s="0"/>
      <c r="M22" s="0"/>
      <c r="N22" s="0"/>
      <c r="O22" s="0"/>
      <c r="P22" s="0"/>
      <c r="Q22" s="0"/>
      <c r="R22" s="0"/>
      <c r="S22" s="11" t="n">
        <v>45210</v>
      </c>
      <c r="T22" s="6" t="n">
        <v>-311.02</v>
      </c>
      <c r="U22" s="0" t="s">
        <v>288</v>
      </c>
    </row>
    <row collapsed="false" customFormat="false" customHeight="false" hidden="false" ht="12.1" outlineLevel="0" r="23">
      <c r="A23" s="0"/>
      <c r="B23" s="0"/>
      <c r="C23" s="0"/>
      <c r="D23" s="0"/>
      <c r="E23" s="0"/>
      <c r="F23" s="0"/>
      <c r="G23" s="0"/>
      <c r="H23" s="0"/>
      <c r="I23" s="0"/>
      <c r="J23" s="0"/>
      <c r="K23" s="0"/>
      <c r="L23" s="0"/>
      <c r="M23" s="0"/>
      <c r="N23" s="0"/>
      <c r="O23" s="0"/>
      <c r="P23" s="0"/>
      <c r="Q23" s="0"/>
      <c r="R23" s="0"/>
      <c r="S23" s="11" t="n">
        <v>45300</v>
      </c>
      <c r="T23" s="6" t="n">
        <v>-398.21</v>
      </c>
      <c r="U23" s="0" t="s">
        <v>294</v>
      </c>
    </row>
    <row collapsed="false" customFormat="false" customHeight="false" hidden="false" ht="12.1" outlineLevel="0" r="24">
      <c r="A24" s="0"/>
      <c r="B24" s="0"/>
      <c r="C24" s="0"/>
      <c r="D24" s="0"/>
      <c r="E24" s="0"/>
      <c r="F24" s="0"/>
      <c r="G24" s="0"/>
      <c r="H24" s="0"/>
      <c r="I24" s="0"/>
      <c r="J24" s="0"/>
      <c r="K24" s="0"/>
      <c r="L24" s="0"/>
      <c r="M24" s="0"/>
      <c r="N24" s="0"/>
      <c r="O24" s="0"/>
      <c r="P24" s="0"/>
      <c r="Q24" s="0"/>
      <c r="R24" s="0"/>
      <c r="S24" s="11" t="n">
        <v>45482</v>
      </c>
      <c r="T24" s="6" t="n">
        <v>-284.21</v>
      </c>
      <c r="U24" s="0" t="s">
        <v>311</v>
      </c>
    </row>
    <row collapsed="false" customFormat="false" customHeight="false" hidden="false" ht="12.1" outlineLevel="0" r="25">
      <c r="A25" s="0"/>
      <c r="B25" s="0"/>
      <c r="C25" s="0"/>
      <c r="D25" s="0"/>
      <c r="E25" s="0"/>
      <c r="F25" s="0"/>
      <c r="G25" s="0"/>
      <c r="H25" s="0"/>
      <c r="I25" s="0"/>
      <c r="J25" s="0"/>
      <c r="K25" s="0"/>
      <c r="L25" s="0"/>
      <c r="M25" s="0"/>
      <c r="N25" s="0"/>
      <c r="O25" s="0"/>
      <c r="P25" s="0"/>
      <c r="Q25" s="0"/>
      <c r="R25" s="0"/>
      <c r="S25" s="11" t="n">
        <v>45573</v>
      </c>
      <c r="T25" s="6" t="n">
        <v>-431.6</v>
      </c>
      <c r="U25" s="0" t="s">
        <v>322</v>
      </c>
    </row>
    <row collapsed="false" customFormat="false" customHeight="false" hidden="false" ht="12.1" outlineLevel="0" r="26">
      <c r="A26" s="0"/>
      <c r="B26" s="0"/>
      <c r="C26" s="0"/>
      <c r="D26" s="0"/>
      <c r="E26" s="0"/>
      <c r="F26" s="0"/>
      <c r="G26" s="0"/>
      <c r="H26" s="0"/>
      <c r="I26" s="0"/>
      <c r="J26" s="0"/>
      <c r="K26" s="0"/>
      <c r="L26" s="0"/>
      <c r="M26" s="0"/>
      <c r="N26" s="0"/>
      <c r="O26" s="0"/>
      <c r="P26" s="0"/>
      <c r="Q26" s="0"/>
      <c r="R26" s="0"/>
      <c r="S26" s="11" t="n">
        <v>45665</v>
      </c>
      <c r="T26" s="6" t="n">
        <v>-197.07</v>
      </c>
      <c r="U26" s="0" t="s">
        <v>328</v>
      </c>
    </row>
    <row collapsed="false" customFormat="false" customHeight="false" hidden="false" ht="12.1" outlineLevel="0" r="27">
      <c r="A27" s="0"/>
      <c r="B27" s="0"/>
      <c r="C27" s="0"/>
      <c r="D27" s="0"/>
      <c r="E27" s="0"/>
      <c r="F27" s="0"/>
      <c r="G27" s="0"/>
      <c r="H27" s="0"/>
      <c r="I27" s="0"/>
      <c r="J27" s="0"/>
      <c r="K27" s="0"/>
      <c r="L27" s="0"/>
      <c r="M27" s="0"/>
      <c r="N27" s="0"/>
      <c r="O27" s="0"/>
      <c r="P27" s="0"/>
      <c r="Q27" s="0"/>
      <c r="R27" s="0"/>
      <c r="S27" s="11" t="n">
        <v>45810</v>
      </c>
      <c r="T27" s="6" t="n">
        <v>-487.43</v>
      </c>
      <c r="U27" s="0" t="s">
        <v>332</v>
      </c>
    </row>
    <row collapsed="false" customFormat="false" customHeight="false" hidden="false" ht="12.1" outlineLevel="0" r="28">
      <c r="A28" s="0"/>
      <c r="B28" s="0"/>
      <c r="C28" s="0"/>
      <c r="D28" s="0"/>
      <c r="E28" s="0"/>
      <c r="F28" s="0"/>
      <c r="G28" s="0"/>
      <c r="H28" s="0"/>
      <c r="I28" s="0"/>
      <c r="J28" s="0"/>
      <c r="K28" s="0"/>
      <c r="L28" s="0"/>
      <c r="M28" s="0"/>
      <c r="N28" s="0"/>
      <c r="O28" s="0"/>
      <c r="P28" s="0"/>
      <c r="Q28" s="0"/>
      <c r="R28" s="0"/>
      <c r="S28" s="11" t="n">
        <v>45951</v>
      </c>
      <c r="T28" s="8" t="s">
        <f>=-Портфель!J8</f>
      </c>
      <c r="U28" s="0" t="s">
        <v>351</v>
      </c>
    </row>
    <row collapsed="false" customFormat="false" customHeight="false" hidden="false" ht="12.1" outlineLevel="0" r="29">
      <c r="A29" s="0"/>
      <c r="B29" s="0"/>
      <c r="C29" s="0"/>
      <c r="D29" s="0"/>
      <c r="E29" s="0"/>
      <c r="F29" s="0"/>
      <c r="G29" s="0"/>
      <c r="H29" s="0"/>
      <c r="I29" s="0"/>
      <c r="J29" s="0"/>
      <c r="K29" s="0"/>
      <c r="L29" s="0"/>
      <c r="M29" s="0"/>
      <c r="N29" s="0"/>
      <c r="O29" s="0"/>
      <c r="P29" s="0"/>
      <c r="Q29" s="0"/>
      <c r="R29" s="0"/>
      <c r="S29" s="0"/>
      <c r="T29" s="10" t="s">
        <f>=XIRR(T2:T28,S2:S28)</f>
      </c>
      <c r="U29" s="0"/>
    </row>
    <row collapsed="false" customFormat="false" customHeight="false" hidden="false" ht="12.1" outlineLevel="0" r="30">
      <c r="A30" s="0"/>
      <c r="B30" s="0"/>
      <c r="C30" s="0"/>
      <c r="D30" s="0"/>
      <c r="E30" s="0"/>
      <c r="F30" s="0"/>
      <c r="G30" s="0"/>
      <c r="H30" s="0"/>
      <c r="I30" s="0"/>
      <c r="J30" s="0"/>
      <c r="K30" s="0"/>
      <c r="L30" s="0"/>
      <c r="M30" s="0"/>
      <c r="N30" s="0"/>
      <c r="O30" s="0"/>
      <c r="P30" s="0"/>
      <c r="Q30" s="0"/>
      <c r="R30" s="0"/>
      <c r="S30" s="0"/>
      <c r="T30" s="8" t="s">
        <f>=-SUM(T2:T28)</f>
      </c>
      <c r="U30" s="0" t="s">
        <v>353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G19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354</v>
      </c>
      <c r="C1" s="0"/>
      <c r="D1" s="0"/>
      <c r="E1" s="4" t="s">
        <v>355</v>
      </c>
      <c r="F1" s="0"/>
      <c r="G1" s="0"/>
      <c r="H1" s="4" t="s">
        <v>356</v>
      </c>
      <c r="I1" s="0"/>
      <c r="J1" s="0"/>
      <c r="K1" s="4" t="s">
        <v>357</v>
      </c>
      <c r="L1" s="0"/>
      <c r="M1" s="0"/>
      <c r="N1" s="4" t="s">
        <v>358</v>
      </c>
      <c r="O1" s="0"/>
      <c r="P1" s="0"/>
      <c r="Q1" s="4" t="s">
        <v>359</v>
      </c>
      <c r="R1" s="0"/>
      <c r="S1" s="0"/>
      <c r="T1" s="4" t="s">
        <v>360</v>
      </c>
      <c r="U1" s="0"/>
      <c r="V1" s="0"/>
      <c r="W1" s="4" t="s">
        <v>361</v>
      </c>
      <c r="X1" s="0"/>
      <c r="Y1" s="0"/>
      <c r="Z1" s="4" t="s">
        <v>362</v>
      </c>
      <c r="AA1" s="0"/>
      <c r="AB1" s="0"/>
      <c r="AC1" s="4" t="s">
        <v>363</v>
      </c>
      <c r="AD1" s="0"/>
      <c r="AE1" s="0"/>
      <c r="AF1" s="4" t="s">
        <v>364</v>
      </c>
      <c r="AG1" s="0"/>
    </row>
    <row collapsed="false" customFormat="false" customHeight="false" hidden="false" ht="12.1" outlineLevel="0" r="2">
      <c r="A2" s="11" t="n">
        <v>44179</v>
      </c>
      <c r="B2" s="6" t="n">
        <v>515.89</v>
      </c>
      <c r="C2" s="0" t="s">
        <v>349</v>
      </c>
      <c r="D2" s="11" t="n">
        <v>44188</v>
      </c>
      <c r="E2" s="6" t="n">
        <v>1436.03</v>
      </c>
      <c r="F2" s="0" t="s">
        <v>349</v>
      </c>
      <c r="G2" s="11" t="n">
        <v>44204</v>
      </c>
      <c r="H2" s="6" t="n">
        <v>955.05</v>
      </c>
      <c r="I2" s="0" t="s">
        <v>349</v>
      </c>
      <c r="J2" s="11" t="n">
        <v>44229</v>
      </c>
      <c r="K2" s="6" t="n">
        <v>2021.5</v>
      </c>
      <c r="L2" s="0" t="s">
        <v>349</v>
      </c>
      <c r="M2" s="11" t="n">
        <v>44280</v>
      </c>
      <c r="N2" s="6" t="n">
        <v>1016.81</v>
      </c>
      <c r="O2" s="0" t="s">
        <v>349</v>
      </c>
      <c r="P2" s="11" t="n">
        <v>44280</v>
      </c>
      <c r="Q2" s="6" t="n">
        <v>1071.23</v>
      </c>
      <c r="R2" s="0" t="s">
        <v>349</v>
      </c>
      <c r="S2" s="11" t="n">
        <v>44383</v>
      </c>
      <c r="T2" s="6" t="n">
        <v>1007.41</v>
      </c>
      <c r="U2" s="0" t="s">
        <v>349</v>
      </c>
      <c r="V2" s="11" t="n">
        <v>44434</v>
      </c>
      <c r="W2" s="6" t="n">
        <v>1155.8</v>
      </c>
      <c r="X2" s="0" t="s">
        <v>349</v>
      </c>
      <c r="Y2" s="11" t="n">
        <v>44434</v>
      </c>
      <c r="Z2" s="6" t="n">
        <v>2251.83</v>
      </c>
      <c r="AA2" s="0" t="s">
        <v>349</v>
      </c>
      <c r="AB2" s="11" t="n">
        <v>44461</v>
      </c>
      <c r="AC2" s="6" t="n">
        <v>3967.75</v>
      </c>
      <c r="AD2" s="0" t="s">
        <v>349</v>
      </c>
      <c r="AE2" s="11" t="n">
        <v>44480</v>
      </c>
      <c r="AF2" s="6" t="n">
        <v>839.57</v>
      </c>
      <c r="AG2" s="0" t="s">
        <v>349</v>
      </c>
    </row>
    <row collapsed="false" customFormat="false" customHeight="false" hidden="false" ht="12.1" outlineLevel="0" r="3">
      <c r="A3" s="11" t="n">
        <v>44386</v>
      </c>
      <c r="B3" s="6" t="n">
        <v>-10.3</v>
      </c>
      <c r="C3" s="0" t="s">
        <v>158</v>
      </c>
      <c r="D3" s="11" t="n">
        <v>44193</v>
      </c>
      <c r="E3" s="6" t="n">
        <v>-43.8</v>
      </c>
      <c r="F3" s="0" t="s">
        <v>365</v>
      </c>
      <c r="G3" s="11" t="n">
        <v>44280</v>
      </c>
      <c r="H3" s="6" t="n">
        <v>-966.33</v>
      </c>
      <c r="I3" s="0" t="s">
        <v>352</v>
      </c>
      <c r="J3" s="11" t="n">
        <v>44245</v>
      </c>
      <c r="K3" s="6" t="n">
        <v>-18.08</v>
      </c>
      <c r="L3" s="0" t="s">
        <v>136</v>
      </c>
      <c r="M3" s="11" t="n">
        <v>44440</v>
      </c>
      <c r="N3" s="6" t="n">
        <v>-32.41</v>
      </c>
      <c r="O3" s="0" t="s">
        <v>171</v>
      </c>
      <c r="P3" s="11" t="n">
        <v>44313</v>
      </c>
      <c r="Q3" s="6" t="n">
        <v>-21.69</v>
      </c>
      <c r="R3" s="0" t="s">
        <v>140</v>
      </c>
      <c r="S3" s="11" t="n">
        <v>44543</v>
      </c>
      <c r="T3" s="6" t="n">
        <v>-33.16</v>
      </c>
      <c r="U3" s="0" t="s">
        <v>189</v>
      </c>
      <c r="V3" s="11" t="n">
        <v>44449</v>
      </c>
      <c r="W3" s="6" t="n">
        <v>-56.5</v>
      </c>
      <c r="X3" s="0" t="s">
        <v>175</v>
      </c>
      <c r="Y3" s="11" t="n">
        <v>44462</v>
      </c>
      <c r="Z3" s="6" t="n">
        <v>1499.6</v>
      </c>
      <c r="AA3" s="0" t="s">
        <v>349</v>
      </c>
      <c r="AB3" s="11" t="n">
        <v>44529</v>
      </c>
      <c r="AC3" s="6" t="n">
        <v>-28.72</v>
      </c>
      <c r="AD3" s="0" t="s">
        <v>187</v>
      </c>
      <c r="AE3" s="11" t="n">
        <v>44491</v>
      </c>
      <c r="AF3" s="6" t="n">
        <v>-928.35</v>
      </c>
      <c r="AG3" s="0" t="s">
        <v>352</v>
      </c>
    </row>
    <row collapsed="false" customFormat="false" customHeight="false" hidden="false" ht="12.1" outlineLevel="0" r="4">
      <c r="A4" s="11" t="n">
        <v>44470</v>
      </c>
      <c r="B4" s="6" t="n">
        <v>-528.33</v>
      </c>
      <c r="C4" s="0" t="s">
        <v>352</v>
      </c>
      <c r="D4" s="11" t="n">
        <v>44221</v>
      </c>
      <c r="E4" s="6" t="n">
        <v>-1405.23</v>
      </c>
      <c r="F4" s="0" t="s">
        <v>352</v>
      </c>
      <c r="G4" s="0"/>
      <c r="H4" s="10" t="s">
        <f>=XIRR(H2:H3,G2:G3)</f>
      </c>
      <c r="I4" s="0"/>
      <c r="J4" s="11" t="n">
        <v>44275</v>
      </c>
      <c r="K4" s="6" t="n">
        <v>-18.08</v>
      </c>
      <c r="L4" s="0" t="s">
        <v>136</v>
      </c>
      <c r="M4" s="11" t="n">
        <v>44491</v>
      </c>
      <c r="N4" s="6" t="n">
        <v>985.21</v>
      </c>
      <c r="O4" s="0" t="s">
        <v>349</v>
      </c>
      <c r="P4" s="11" t="n">
        <v>44399</v>
      </c>
      <c r="Q4" s="6" t="n">
        <v>1053.48</v>
      </c>
      <c r="R4" s="0" t="s">
        <v>349</v>
      </c>
      <c r="S4" s="11" t="n">
        <v>44725</v>
      </c>
      <c r="T4" s="6" t="n">
        <v>-42.38</v>
      </c>
      <c r="U4" s="0" t="s">
        <v>213</v>
      </c>
      <c r="V4" s="0"/>
      <c r="W4" s="10" t="s">
        <f>=XIRR(W2:W3,V2:V3)</f>
      </c>
      <c r="X4" s="0"/>
      <c r="Y4" s="11" t="n">
        <v>44477</v>
      </c>
      <c r="Z4" s="6" t="n">
        <v>-755.79</v>
      </c>
      <c r="AA4" s="0" t="s">
        <v>352</v>
      </c>
      <c r="AB4" s="11" t="n">
        <v>44616</v>
      </c>
      <c r="AC4" s="6" t="n">
        <v>-4666.77</v>
      </c>
      <c r="AD4" s="0" t="s">
        <v>352</v>
      </c>
      <c r="AE4" s="0"/>
      <c r="AF4" s="10" t="s">
        <f>=XIRR(AF2:AF3,AE2:AE3)</f>
      </c>
      <c r="AG4" s="0"/>
    </row>
    <row collapsed="false" customFormat="false" customHeight="false" hidden="false" ht="12.1" outlineLevel="0" r="5">
      <c r="A5" s="0"/>
      <c r="B5" s="10" t="s">
        <f>=XIRR(B2:B4,A2:A4)</f>
      </c>
      <c r="C5" s="0"/>
      <c r="D5" s="11" t="n">
        <v>44600</v>
      </c>
      <c r="E5" s="6" t="n">
        <v>1019.9</v>
      </c>
      <c r="F5" s="0" t="s">
        <v>349</v>
      </c>
      <c r="G5" s="0"/>
      <c r="H5" s="8" t="s">
        <f>=-SUM(H2:H3)</f>
      </c>
      <c r="I5" s="0" t="s">
        <v>353</v>
      </c>
      <c r="J5" s="11" t="n">
        <v>44305</v>
      </c>
      <c r="K5" s="6" t="n">
        <v>-18.08</v>
      </c>
      <c r="L5" s="0" t="s">
        <v>136</v>
      </c>
      <c r="M5" s="11" t="n">
        <v>44494</v>
      </c>
      <c r="N5" s="6" t="n">
        <v>981.79</v>
      </c>
      <c r="O5" s="0" t="s">
        <v>349</v>
      </c>
      <c r="P5" s="11" t="n">
        <v>44404</v>
      </c>
      <c r="Q5" s="6" t="n">
        <v>-43.38</v>
      </c>
      <c r="R5" s="0" t="s">
        <v>163</v>
      </c>
      <c r="S5" s="11" t="n">
        <v>44907</v>
      </c>
      <c r="T5" s="6" t="n">
        <v>-59.84</v>
      </c>
      <c r="U5" s="0" t="s">
        <v>248</v>
      </c>
      <c r="V5" s="0"/>
      <c r="W5" s="8" t="s">
        <f>=-SUM(W2:W3)</f>
      </c>
      <c r="X5" s="0" t="s">
        <v>353</v>
      </c>
      <c r="Y5" s="11" t="n">
        <v>44480</v>
      </c>
      <c r="Z5" s="6" t="n">
        <v>-1944</v>
      </c>
      <c r="AA5" s="0" t="s">
        <v>352</v>
      </c>
      <c r="AB5" s="0"/>
      <c r="AC5" s="10" t="s">
        <f>=XIRR(AC2:AC4,AB2:AB4)</f>
      </c>
      <c r="AD5" s="0"/>
      <c r="AE5" s="0"/>
      <c r="AF5" s="8" t="s">
        <f>=-SUM(AF2:AF3)</f>
      </c>
      <c r="AG5" s="0" t="s">
        <v>353</v>
      </c>
    </row>
    <row collapsed="false" customFormat="false" customHeight="false" hidden="false" ht="12.1" outlineLevel="0" r="6">
      <c r="A6" s="0"/>
      <c r="B6" s="8" t="s">
        <f>=-SUM(B2:B4)</f>
      </c>
      <c r="C6" s="0" t="s">
        <v>353</v>
      </c>
      <c r="D6" s="11" t="n">
        <v>44648</v>
      </c>
      <c r="E6" s="6" t="n">
        <v>755.47</v>
      </c>
      <c r="F6" s="0" t="s">
        <v>349</v>
      </c>
      <c r="G6" s="0"/>
      <c r="H6" s="0"/>
      <c r="I6" s="0"/>
      <c r="J6" s="11" t="n">
        <v>44335</v>
      </c>
      <c r="K6" s="6" t="n">
        <v>-18.08</v>
      </c>
      <c r="L6" s="0" t="s">
        <v>136</v>
      </c>
      <c r="M6" s="11" t="n">
        <v>44622</v>
      </c>
      <c r="N6" s="6" t="n">
        <v>-97.23</v>
      </c>
      <c r="O6" s="0" t="s">
        <v>203</v>
      </c>
      <c r="P6" s="11" t="n">
        <v>44495</v>
      </c>
      <c r="Q6" s="6" t="n">
        <v>-43.38</v>
      </c>
      <c r="R6" s="0" t="s">
        <v>163</v>
      </c>
      <c r="S6" s="11" t="n">
        <v>45089</v>
      </c>
      <c r="T6" s="6" t="n">
        <v>-41.88</v>
      </c>
      <c r="U6" s="0" t="s">
        <v>274</v>
      </c>
      <c r="V6" s="0"/>
      <c r="W6" s="0"/>
      <c r="X6" s="0"/>
      <c r="Y6" s="11" t="n">
        <v>44494</v>
      </c>
      <c r="Z6" s="6" t="n">
        <v>-1073.84</v>
      </c>
      <c r="AA6" s="0" t="s">
        <v>352</v>
      </c>
      <c r="AB6" s="0"/>
      <c r="AC6" s="8" t="s">
        <f>=-SUM(AC2:AC4)</f>
      </c>
      <c r="AD6" s="0" t="s">
        <v>353</v>
      </c>
    </row>
    <row collapsed="false" customFormat="false" customHeight="false" hidden="false" ht="12.1" outlineLevel="0" r="7">
      <c r="A7" s="0"/>
      <c r="B7" s="0"/>
      <c r="C7" s="0"/>
      <c r="D7" s="11" t="n">
        <v>44921</v>
      </c>
      <c r="E7" s="6" t="n">
        <v>-1371.17</v>
      </c>
      <c r="F7" s="0" t="s">
        <v>352</v>
      </c>
      <c r="G7" s="0"/>
      <c r="H7" s="0"/>
      <c r="I7" s="0"/>
      <c r="J7" s="11" t="n">
        <v>44365</v>
      </c>
      <c r="K7" s="6" t="n">
        <v>-18.08</v>
      </c>
      <c r="L7" s="0" t="s">
        <v>136</v>
      </c>
      <c r="M7" s="11" t="n">
        <v>44804</v>
      </c>
      <c r="N7" s="6" t="n">
        <v>-97.23</v>
      </c>
      <c r="O7" s="0" t="s">
        <v>203</v>
      </c>
      <c r="P7" s="11" t="n">
        <v>44510</v>
      </c>
      <c r="Q7" s="6" t="n">
        <v>1007.03</v>
      </c>
      <c r="R7" s="0" t="s">
        <v>349</v>
      </c>
      <c r="S7" s="11" t="n">
        <v>45271</v>
      </c>
      <c r="T7" s="6" t="n">
        <v>-41.88</v>
      </c>
      <c r="U7" s="0" t="s">
        <v>274</v>
      </c>
      <c r="V7" s="0"/>
      <c r="W7" s="0"/>
      <c r="X7" s="0"/>
      <c r="Y7" s="0"/>
      <c r="Z7" s="10" t="s">
        <f>=XIRR(Z2:Z6,Y2:Y6)</f>
      </c>
      <c r="AA7" s="0"/>
    </row>
    <row collapsed="false" customFormat="false" customHeight="false" hidden="false" ht="12.1" outlineLevel="0" r="8">
      <c r="A8" s="0"/>
      <c r="B8" s="0"/>
      <c r="C8" s="0"/>
      <c r="D8" s="0"/>
      <c r="E8" s="10" t="s">
        <f>=XIRR(E2:E7,D2:D7)</f>
      </c>
      <c r="F8" s="0"/>
      <c r="G8" s="0"/>
      <c r="H8" s="0"/>
      <c r="I8" s="0"/>
      <c r="J8" s="11" t="n">
        <v>44395</v>
      </c>
      <c r="K8" s="6" t="n">
        <v>-18.08</v>
      </c>
      <c r="L8" s="0" t="s">
        <v>136</v>
      </c>
      <c r="M8" s="11" t="n">
        <v>44986</v>
      </c>
      <c r="N8" s="6" t="n">
        <v>-97.23</v>
      </c>
      <c r="O8" s="0" t="s">
        <v>203</v>
      </c>
      <c r="P8" s="11" t="n">
        <v>44586</v>
      </c>
      <c r="Q8" s="6" t="n">
        <v>-65.07</v>
      </c>
      <c r="R8" s="0" t="s">
        <v>197</v>
      </c>
      <c r="S8" s="11" t="n">
        <v>45270</v>
      </c>
      <c r="T8" s="6" t="n">
        <v>-1000</v>
      </c>
      <c r="U8" s="0" t="s">
        <v>292</v>
      </c>
      <c r="V8" s="0"/>
      <c r="W8" s="0"/>
      <c r="X8" s="0"/>
      <c r="Y8" s="0"/>
      <c r="Z8" s="8" t="s">
        <f>=-SUM(Z2:Z6)</f>
      </c>
      <c r="AA8" s="0" t="s">
        <v>353</v>
      </c>
    </row>
    <row collapsed="false" customFormat="false" customHeight="false" hidden="false" ht="12.1" outlineLevel="0" r="9">
      <c r="A9" s="0"/>
      <c r="B9" s="0"/>
      <c r="C9" s="0"/>
      <c r="D9" s="0"/>
      <c r="E9" s="8" t="s">
        <f>=-SUM(E2:E7)</f>
      </c>
      <c r="F9" s="0" t="s">
        <v>353</v>
      </c>
      <c r="G9" s="0"/>
      <c r="H9" s="0"/>
      <c r="I9" s="0"/>
      <c r="J9" s="11" t="n">
        <v>44425</v>
      </c>
      <c r="K9" s="6" t="n">
        <v>-18.08</v>
      </c>
      <c r="L9" s="0" t="s">
        <v>136</v>
      </c>
      <c r="M9" s="11" t="n">
        <v>45168</v>
      </c>
      <c r="N9" s="6" t="n">
        <v>-97.23</v>
      </c>
      <c r="O9" s="0" t="s">
        <v>203</v>
      </c>
      <c r="P9" s="11" t="n">
        <v>44677</v>
      </c>
      <c r="Q9" s="6" t="n">
        <v>-65.07</v>
      </c>
      <c r="R9" s="0" t="s">
        <v>197</v>
      </c>
      <c r="S9" s="0"/>
      <c r="T9" s="10" t="s">
        <f>=XIRR(T2:T8,S2:S8)</f>
      </c>
      <c r="U9" s="0"/>
    </row>
    <row collapsed="false" customFormat="false" customHeight="false" hidden="false" ht="12.1" outlineLevel="0" r="10">
      <c r="A10" s="0"/>
      <c r="B10" s="0"/>
      <c r="C10" s="0"/>
      <c r="D10" s="0"/>
      <c r="E10" s="0"/>
      <c r="F10" s="0"/>
      <c r="G10" s="0"/>
      <c r="H10" s="0"/>
      <c r="I10" s="0"/>
      <c r="J10" s="11" t="n">
        <v>44455</v>
      </c>
      <c r="K10" s="6" t="n">
        <v>-18.08</v>
      </c>
      <c r="L10" s="0" t="s">
        <v>136</v>
      </c>
      <c r="M10" s="11" t="n">
        <v>45350</v>
      </c>
      <c r="N10" s="6" t="n">
        <v>-97.23</v>
      </c>
      <c r="O10" s="0" t="s">
        <v>203</v>
      </c>
      <c r="P10" s="11" t="n">
        <v>44768</v>
      </c>
      <c r="Q10" s="6" t="n">
        <v>-65.07</v>
      </c>
      <c r="R10" s="0" t="s">
        <v>197</v>
      </c>
      <c r="S10" s="0"/>
      <c r="T10" s="8" t="s">
        <f>=-SUM(T2:T8)</f>
      </c>
      <c r="U10" s="0" t="s">
        <v>353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11" t="n">
        <v>44485</v>
      </c>
      <c r="K11" s="6" t="n">
        <v>-18.08</v>
      </c>
      <c r="L11" s="0" t="s">
        <v>136</v>
      </c>
      <c r="M11" s="11" t="n">
        <v>45349</v>
      </c>
      <c r="N11" s="6" t="n">
        <v>-3000</v>
      </c>
      <c r="O11" s="0" t="s">
        <v>299</v>
      </c>
      <c r="P11" s="11" t="n">
        <v>44859</v>
      </c>
      <c r="Q11" s="6" t="n">
        <v>-65.07</v>
      </c>
      <c r="R11" s="0" t="s">
        <v>197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11" t="n">
        <v>44502</v>
      </c>
      <c r="K12" s="6" t="n">
        <v>-944.04</v>
      </c>
      <c r="L12" s="0" t="s">
        <v>352</v>
      </c>
      <c r="M12" s="0"/>
      <c r="N12" s="10" t="s">
        <f>=XIRR(N2:N11,M2:M11)</f>
      </c>
      <c r="O12" s="0"/>
      <c r="P12" s="11" t="n">
        <v>44950</v>
      </c>
      <c r="Q12" s="6" t="n">
        <v>-65.07</v>
      </c>
      <c r="R12" s="0" t="s">
        <v>197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11" t="n">
        <v>44510</v>
      </c>
      <c r="K13" s="6" t="n">
        <v>-946.16</v>
      </c>
      <c r="L13" s="0" t="s">
        <v>352</v>
      </c>
      <c r="M13" s="0"/>
      <c r="N13" s="8" t="s">
        <f>=-SUM(N2:N11)</f>
      </c>
      <c r="O13" s="0" t="s">
        <v>353</v>
      </c>
      <c r="P13" s="11" t="n">
        <v>45041</v>
      </c>
      <c r="Q13" s="6" t="n">
        <v>-65.07</v>
      </c>
      <c r="R13" s="0" t="s">
        <v>197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10" t="s">
        <f>=XIRR(K2:K13,J2:J13)</f>
      </c>
      <c r="L14" s="0"/>
      <c r="M14" s="0"/>
      <c r="N14" s="0"/>
      <c r="O14" s="0"/>
      <c r="P14" s="11" t="n">
        <v>45132</v>
      </c>
      <c r="Q14" s="6" t="n">
        <v>-65.07</v>
      </c>
      <c r="R14" s="0" t="s">
        <v>197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8" t="s">
        <f>=-SUM(K2:K13)</f>
      </c>
      <c r="L15" s="0" t="s">
        <v>353</v>
      </c>
      <c r="M15" s="0"/>
      <c r="N15" s="0"/>
      <c r="O15" s="0"/>
      <c r="P15" s="11" t="n">
        <v>45223</v>
      </c>
      <c r="Q15" s="6" t="n">
        <v>-65.07</v>
      </c>
      <c r="R15" s="0" t="s">
        <v>197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11" t="n">
        <v>45314</v>
      </c>
      <c r="Q16" s="6" t="n">
        <v>-65.07</v>
      </c>
      <c r="R16" s="0" t="s">
        <v>197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11" t="n">
        <v>45313</v>
      </c>
      <c r="Q17" s="6" t="n">
        <v>-3000</v>
      </c>
      <c r="R17" s="0" t="s">
        <v>297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10" t="s">
        <f>=XIRR(Q2:Q17,P2:P17)</f>
      </c>
      <c r="R18" s="0"/>
    </row>
    <row collapsed="false" customFormat="false" customHeight="false" hidden="false" ht="12.1" outlineLevel="0" r="19">
      <c r="A19" s="0"/>
      <c r="B19" s="0"/>
      <c r="C19" s="0"/>
      <c r="D19" s="0"/>
      <c r="E19" s="0"/>
      <c r="F19" s="0"/>
      <c r="G19" s="0"/>
      <c r="H19" s="0"/>
      <c r="I19" s="0"/>
      <c r="J19" s="0"/>
      <c r="K19" s="0"/>
      <c r="L19" s="0"/>
      <c r="M19" s="0"/>
      <c r="N19" s="0"/>
      <c r="O19" s="0"/>
      <c r="P19" s="0"/>
      <c r="Q19" s="8" t="s">
        <f>=-SUM(Q2:Q17)</f>
      </c>
      <c r="R19" s="0" t="s">
        <v>353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S18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366</v>
      </c>
      <c r="C1" s="0"/>
      <c r="D1" s="0"/>
      <c r="E1" s="3" t="s">
        <v>367</v>
      </c>
      <c r="F1" s="0"/>
      <c r="G1" s="0"/>
      <c r="H1" s="3" t="s">
        <v>368</v>
      </c>
      <c r="I1" s="0"/>
      <c r="J1" s="0"/>
      <c r="K1" s="3" t="s">
        <v>369</v>
      </c>
      <c r="L1" s="0"/>
      <c r="M1" s="0"/>
      <c r="N1" s="3" t="s">
        <v>370</v>
      </c>
      <c r="O1" s="0"/>
      <c r="P1" s="0"/>
      <c r="Q1" s="3" t="s">
        <v>371</v>
      </c>
      <c r="R1" s="0"/>
      <c r="S1" s="0"/>
      <c r="T1" s="3" t="s">
        <v>372</v>
      </c>
      <c r="U1" s="0"/>
      <c r="V1" s="0"/>
      <c r="W1" s="3" t="s">
        <v>373</v>
      </c>
      <c r="X1" s="0"/>
      <c r="Y1" s="0"/>
      <c r="Z1" s="3" t="s">
        <v>374</v>
      </c>
      <c r="AA1" s="0"/>
      <c r="AB1" s="0"/>
      <c r="AC1" s="3" t="s">
        <v>375</v>
      </c>
      <c r="AD1" s="0"/>
      <c r="AE1" s="0"/>
      <c r="AF1" s="3" t="s">
        <v>376</v>
      </c>
      <c r="AG1" s="0"/>
      <c r="AH1" s="0"/>
      <c r="AI1" s="3" t="s">
        <v>377</v>
      </c>
      <c r="AJ1" s="0"/>
      <c r="AK1" s="0"/>
      <c r="AL1" s="3" t="s">
        <v>378</v>
      </c>
      <c r="AM1" s="0"/>
      <c r="AN1" s="0"/>
      <c r="AO1" s="3" t="s">
        <v>379</v>
      </c>
      <c r="AP1" s="0"/>
      <c r="AQ1" s="0"/>
      <c r="AR1" s="3" t="s">
        <v>380</v>
      </c>
      <c r="AS1" s="0"/>
      <c r="AT1" s="0"/>
      <c r="AU1" s="3" t="s">
        <v>381</v>
      </c>
      <c r="AV1" s="0"/>
      <c r="AW1" s="0"/>
      <c r="AX1" s="3" t="s">
        <v>382</v>
      </c>
      <c r="AY1" s="0"/>
      <c r="AZ1" s="0"/>
      <c r="BA1" s="3" t="s">
        <v>383</v>
      </c>
      <c r="BB1" s="0"/>
      <c r="BC1" s="0"/>
      <c r="BD1" s="3" t="s">
        <v>384</v>
      </c>
      <c r="BE1" s="0"/>
      <c r="BF1" s="0"/>
      <c r="BG1" s="3" t="s">
        <v>385</v>
      </c>
      <c r="BH1" s="0"/>
      <c r="BI1" s="0"/>
      <c r="BJ1" s="3" t="s">
        <v>386</v>
      </c>
      <c r="BK1" s="0"/>
      <c r="BL1" s="0"/>
      <c r="BM1" s="3" t="s">
        <v>387</v>
      </c>
      <c r="BN1" s="0"/>
      <c r="BO1" s="0"/>
      <c r="BP1" s="3" t="s">
        <v>388</v>
      </c>
      <c r="BQ1" s="0"/>
      <c r="BR1" s="0"/>
      <c r="BS1" s="3" t="s">
        <v>389</v>
      </c>
      <c r="BT1" s="0"/>
      <c r="BU1" s="0"/>
      <c r="BV1" s="3" t="s">
        <v>390</v>
      </c>
      <c r="BW1" s="0"/>
      <c r="BX1" s="0"/>
      <c r="BY1" s="3" t="s">
        <v>391</v>
      </c>
      <c r="BZ1" s="0"/>
      <c r="CA1" s="0"/>
      <c r="CB1" s="3" t="s">
        <v>392</v>
      </c>
      <c r="CC1" s="0"/>
      <c r="CD1" s="0"/>
      <c r="CE1" s="3" t="s">
        <v>393</v>
      </c>
      <c r="CF1" s="0"/>
      <c r="CG1" s="0"/>
      <c r="CH1" s="3" t="s">
        <v>394</v>
      </c>
      <c r="CI1" s="0"/>
      <c r="CJ1" s="0"/>
      <c r="CK1" s="3" t="s">
        <v>395</v>
      </c>
      <c r="CL1" s="0"/>
      <c r="CM1" s="0"/>
      <c r="CN1" s="3" t="s">
        <v>396</v>
      </c>
      <c r="CO1" s="0"/>
      <c r="CP1" s="0"/>
      <c r="CQ1" s="3" t="s">
        <v>397</v>
      </c>
      <c r="CR1" s="0"/>
      <c r="CS1" s="0"/>
      <c r="CT1" s="3" t="s">
        <v>398</v>
      </c>
      <c r="CU1" s="0"/>
      <c r="CV1" s="0"/>
      <c r="CW1" s="3" t="s">
        <v>399</v>
      </c>
      <c r="CX1" s="0"/>
      <c r="CY1" s="0"/>
      <c r="CZ1" s="3" t="s">
        <v>400</v>
      </c>
      <c r="DA1" s="0"/>
      <c r="DB1" s="0"/>
      <c r="DC1" s="3" t="s">
        <v>401</v>
      </c>
      <c r="DD1" s="0"/>
      <c r="DE1" s="0"/>
      <c r="DF1" s="3" t="s">
        <v>402</v>
      </c>
      <c r="DG1" s="0"/>
      <c r="DH1" s="0"/>
      <c r="DI1" s="3" t="s">
        <v>403</v>
      </c>
      <c r="DJ1" s="0"/>
      <c r="DK1" s="0"/>
      <c r="DL1" s="3" t="s">
        <v>404</v>
      </c>
      <c r="DM1" s="0"/>
      <c r="DN1" s="0"/>
      <c r="DO1" s="3" t="s">
        <v>405</v>
      </c>
      <c r="DP1" s="0"/>
      <c r="DQ1" s="0"/>
      <c r="DR1" s="3" t="s">
        <v>406</v>
      </c>
      <c r="DS1" s="0"/>
    </row>
    <row collapsed="false" customFormat="false" customHeight="false" hidden="false" ht="12.1" outlineLevel="0" r="2">
      <c r="A2" s="11" t="n">
        <v>44302</v>
      </c>
      <c r="B2" s="6" t="n">
        <v>10</v>
      </c>
      <c r="C2" s="6" t="n">
        <v>2708.15</v>
      </c>
      <c r="D2" s="11" t="n">
        <v>44614</v>
      </c>
      <c r="E2" s="6" t="n">
        <v>10</v>
      </c>
      <c r="F2" s="6" t="n">
        <v>2005.39</v>
      </c>
      <c r="G2" s="11" t="n">
        <v>44228</v>
      </c>
      <c r="H2" s="6" t="n">
        <v>10</v>
      </c>
      <c r="I2" s="6" t="n">
        <v>3291.28</v>
      </c>
      <c r="J2" s="11" t="n">
        <v>44312</v>
      </c>
      <c r="K2" s="6" t="n">
        <v>2000</v>
      </c>
      <c r="L2" s="6" t="n">
        <v>5774.52</v>
      </c>
      <c r="M2" s="11" t="n">
        <v>44403</v>
      </c>
      <c r="N2" s="6" t="n">
        <v>100</v>
      </c>
      <c r="O2" s="6" t="n">
        <v>3844.17</v>
      </c>
      <c r="P2" s="11" t="n">
        <v>44531</v>
      </c>
      <c r="Q2" s="6" t="n">
        <v>10</v>
      </c>
      <c r="R2" s="6" t="n">
        <v>3441.28</v>
      </c>
      <c r="S2" s="11" t="n">
        <v>44295</v>
      </c>
      <c r="T2" s="6" t="n">
        <v>1</v>
      </c>
      <c r="U2" s="6" t="n">
        <v>540.37</v>
      </c>
      <c r="V2" s="11" t="n">
        <v>44340</v>
      </c>
      <c r="W2" s="6" t="n">
        <v>1</v>
      </c>
      <c r="X2" s="6" t="n">
        <v>1773.02</v>
      </c>
      <c r="Y2" s="11" t="n">
        <v>44707</v>
      </c>
      <c r="Z2" s="6" t="n">
        <v>1</v>
      </c>
      <c r="AA2" s="6" t="n">
        <v>4245.95</v>
      </c>
      <c r="AB2" s="11" t="n">
        <v>44256</v>
      </c>
      <c r="AC2" s="6" t="n">
        <v>1</v>
      </c>
      <c r="AD2" s="6" t="n">
        <v>842.99</v>
      </c>
      <c r="AE2" s="11" t="n">
        <v>44399</v>
      </c>
      <c r="AF2" s="6" t="n">
        <v>10</v>
      </c>
      <c r="AG2" s="6" t="n">
        <v>653.05</v>
      </c>
      <c r="AH2" s="11" t="n">
        <v>44467</v>
      </c>
      <c r="AI2" s="6" t="n">
        <v>10</v>
      </c>
      <c r="AJ2" s="6" t="n">
        <v>745.42</v>
      </c>
      <c r="AK2" s="11" t="n">
        <v>44340</v>
      </c>
      <c r="AL2" s="6" t="n">
        <v>1000</v>
      </c>
      <c r="AM2" s="6" t="n">
        <v>821.56</v>
      </c>
      <c r="AN2" s="11" t="n">
        <v>44501</v>
      </c>
      <c r="AO2" s="6" t="n">
        <v>1</v>
      </c>
      <c r="AP2" s="6" t="n">
        <v>3514.33</v>
      </c>
      <c r="AQ2" s="11" t="n">
        <v>44651</v>
      </c>
      <c r="AR2" s="6" t="n">
        <v>500</v>
      </c>
      <c r="AS2" s="6" t="n">
        <v>1293.43</v>
      </c>
      <c r="AT2" s="11" t="n">
        <v>44531</v>
      </c>
      <c r="AU2" s="6" t="n">
        <v>10</v>
      </c>
      <c r="AV2" s="6" t="n">
        <v>795.55</v>
      </c>
      <c r="AW2" s="11" t="n">
        <v>44676</v>
      </c>
      <c r="AX2" s="6" t="n">
        <v>3</v>
      </c>
      <c r="AY2" s="6" t="n">
        <v>1183.27</v>
      </c>
      <c r="AZ2" s="11" t="n">
        <v>44676</v>
      </c>
      <c r="BA2" s="6" t="n">
        <v>1</v>
      </c>
      <c r="BB2" s="6" t="n">
        <v>961.27</v>
      </c>
      <c r="BC2" s="11" t="n">
        <v>44421</v>
      </c>
      <c r="BD2" s="6" t="n">
        <v>1</v>
      </c>
      <c r="BE2" s="6" t="n">
        <v>1046.23</v>
      </c>
      <c r="BF2" s="11" t="n">
        <v>44187</v>
      </c>
      <c r="BG2" s="6" t="n">
        <v>10</v>
      </c>
      <c r="BH2" s="6" t="n">
        <v>693.14</v>
      </c>
      <c r="BI2" s="11" t="n">
        <v>44301</v>
      </c>
      <c r="BJ2" s="6" t="n">
        <v>1000</v>
      </c>
      <c r="BK2" s="6" t="n">
        <v>801.55</v>
      </c>
      <c r="BL2" s="11" t="n">
        <v>44644</v>
      </c>
      <c r="BM2" s="6" t="n">
        <v>10</v>
      </c>
      <c r="BN2" s="6" t="n">
        <v>912.43</v>
      </c>
      <c r="BO2" s="11" t="n">
        <v>44280</v>
      </c>
      <c r="BP2" s="6" t="n">
        <v>1</v>
      </c>
      <c r="BQ2" s="6" t="n">
        <v>1491.94</v>
      </c>
      <c r="BR2" s="11" t="n">
        <v>44719</v>
      </c>
      <c r="BS2" s="6" t="n">
        <v>10</v>
      </c>
      <c r="BT2" s="6" t="n">
        <v>1288.69</v>
      </c>
      <c r="BU2" s="11" t="n">
        <v>44676</v>
      </c>
      <c r="BV2" s="6" t="n">
        <v>5</v>
      </c>
      <c r="BW2" s="6" t="n">
        <v>1102.26</v>
      </c>
      <c r="BX2" s="11" t="n">
        <v>45705</v>
      </c>
      <c r="BY2" s="6" t="n">
        <v>7</v>
      </c>
      <c r="BZ2" s="6" t="n">
        <v>1514.38</v>
      </c>
      <c r="CA2" s="11" t="n">
        <v>44434</v>
      </c>
      <c r="CB2" s="6" t="n">
        <v>1000</v>
      </c>
      <c r="CC2" s="6" t="n">
        <v>831.57</v>
      </c>
      <c r="CD2" s="11" t="n">
        <v>44923</v>
      </c>
      <c r="CE2" s="6" t="n">
        <v>10</v>
      </c>
      <c r="CF2" s="6" t="n">
        <v>826</v>
      </c>
      <c r="CG2" s="11" t="n">
        <v>44399</v>
      </c>
      <c r="CH2" s="6" t="n">
        <v>76</v>
      </c>
      <c r="CI2" s="6" t="n">
        <v>496.94</v>
      </c>
      <c r="CJ2" s="11" t="n">
        <v>44382</v>
      </c>
      <c r="CK2" s="6" t="n">
        <v>3</v>
      </c>
      <c r="CL2" s="6" t="n">
        <v>276.684</v>
      </c>
      <c r="CM2" s="11" t="n">
        <v>44454</v>
      </c>
      <c r="CN2" s="6" t="n">
        <v>135</v>
      </c>
      <c r="CO2" s="6" t="n">
        <v>147.83</v>
      </c>
      <c r="CP2" s="11" t="n">
        <v>44403</v>
      </c>
      <c r="CQ2" s="6" t="n">
        <v>6</v>
      </c>
      <c r="CR2" s="6" t="n">
        <v>430.84</v>
      </c>
      <c r="CS2" s="11" t="n">
        <v>44676</v>
      </c>
      <c r="CT2" s="6" t="n">
        <v>15</v>
      </c>
      <c r="CU2" s="6" t="n">
        <v>166.04</v>
      </c>
      <c r="CV2" s="11" t="n">
        <v>44382</v>
      </c>
      <c r="CW2" s="6" t="n">
        <v>270</v>
      </c>
      <c r="CX2" s="6" t="n">
        <v>500.66</v>
      </c>
      <c r="CY2" s="11" t="n">
        <v>44558</v>
      </c>
      <c r="CZ2" s="6" t="n">
        <v>1</v>
      </c>
      <c r="DA2" s="6" t="n">
        <v>76.01</v>
      </c>
      <c r="DB2" s="11" t="n">
        <v>44399</v>
      </c>
      <c r="DC2" s="6" t="n">
        <v>71</v>
      </c>
      <c r="DD2" s="6" t="n">
        <v>495.2</v>
      </c>
      <c r="DE2" s="11" t="n">
        <v>44573</v>
      </c>
      <c r="DF2" s="6" t="n">
        <v>11</v>
      </c>
      <c r="DG2" s="6" t="n">
        <v>98.67</v>
      </c>
      <c r="DH2" s="11" t="n">
        <v>44403</v>
      </c>
      <c r="DI2" s="6" t="n">
        <v>43</v>
      </c>
      <c r="DJ2" s="6" t="n">
        <v>438.98</v>
      </c>
      <c r="DK2" s="11" t="n">
        <v>44286</v>
      </c>
      <c r="DL2" s="6" t="n">
        <v>1</v>
      </c>
      <c r="DM2" s="6" t="n">
        <v>1070.96</v>
      </c>
      <c r="DN2" s="11" t="n">
        <v>44302</v>
      </c>
      <c r="DO2" s="6" t="n">
        <v>1</v>
      </c>
      <c r="DP2" s="6" t="n">
        <v>1061.46</v>
      </c>
      <c r="DQ2" s="11" t="n">
        <v>44564</v>
      </c>
      <c r="DR2" s="6" t="n">
        <v>1</v>
      </c>
      <c r="DS2" s="6" t="n">
        <v>1003.97</v>
      </c>
    </row>
    <row collapsed="false" customFormat="false" customHeight="false" hidden="false" ht="12.1" outlineLevel="0" r="3">
      <c r="A3" s="11" t="n">
        <v>44540</v>
      </c>
      <c r="B3" s="6" t="n">
        <v>10</v>
      </c>
      <c r="C3" s="6" t="n">
        <v>2777.26</v>
      </c>
      <c r="D3" s="11" t="n">
        <v>44617</v>
      </c>
      <c r="E3" s="6" t="n">
        <v>10</v>
      </c>
      <c r="F3" s="6" t="n">
        <v>1508.65</v>
      </c>
      <c r="G3" s="11" t="n">
        <v>44494</v>
      </c>
      <c r="H3" s="6" t="n">
        <v>10</v>
      </c>
      <c r="I3" s="6" t="n">
        <v>3157.18</v>
      </c>
      <c r="J3" s="11" t="n">
        <v>44732</v>
      </c>
      <c r="K3" s="6" t="n">
        <v>1000</v>
      </c>
      <c r="L3" s="6" t="n">
        <v>1433</v>
      </c>
      <c r="M3" s="11" t="n">
        <v>44830</v>
      </c>
      <c r="N3" s="6" t="n">
        <v>100</v>
      </c>
      <c r="O3" s="6" t="n">
        <v>2350.13</v>
      </c>
      <c r="P3" s="11" t="n">
        <v>44580</v>
      </c>
      <c r="Q3" s="6" t="n">
        <v>10</v>
      </c>
      <c r="R3" s="6" t="n">
        <v>3060.52</v>
      </c>
      <c r="S3" s="11" t="n">
        <v>44315</v>
      </c>
      <c r="T3" s="6" t="n">
        <v>1</v>
      </c>
      <c r="U3" s="6" t="n">
        <v>467.14</v>
      </c>
      <c r="V3" s="11" t="n">
        <v>44384</v>
      </c>
      <c r="W3" s="6" t="n">
        <v>1</v>
      </c>
      <c r="X3" s="6" t="n">
        <v>1554.67</v>
      </c>
      <c r="Y3" s="0"/>
      <c r="Z3" s="5" t="s">
        <f>=SUM(AA2:AA2)/SUM(Z2:Z2)</f>
      </c>
      <c r="AA3" s="0" t="s">
        <v>11</v>
      </c>
      <c r="AB3" s="11" t="n">
        <v>44340</v>
      </c>
      <c r="AC3" s="6" t="n">
        <v>1</v>
      </c>
      <c r="AD3" s="6" t="n">
        <v>756.53</v>
      </c>
      <c r="AE3" s="11" t="n">
        <v>44491</v>
      </c>
      <c r="AF3" s="6" t="n">
        <v>10</v>
      </c>
      <c r="AG3" s="6" t="n">
        <v>702.49</v>
      </c>
      <c r="AH3" s="0"/>
      <c r="AI3" s="5" t="s">
        <f>=SUM(AJ2:AJ2)/SUM(AI2:AI2)</f>
      </c>
      <c r="AJ3" s="0" t="s">
        <v>11</v>
      </c>
      <c r="AK3" s="11" t="n">
        <v>44403</v>
      </c>
      <c r="AL3" s="6" t="n">
        <v>1000</v>
      </c>
      <c r="AM3" s="6" t="n">
        <v>681.98</v>
      </c>
      <c r="AN3" s="0"/>
      <c r="AO3" s="5" t="s">
        <f>=SUM(AP2:AP2)/SUM(AO2:AO2)</f>
      </c>
      <c r="AP3" s="0" t="s">
        <v>11</v>
      </c>
      <c r="AQ3" s="11" t="n">
        <v>44719</v>
      </c>
      <c r="AR3" s="6" t="n">
        <v>300</v>
      </c>
      <c r="AS3" s="6" t="n">
        <v>970.12</v>
      </c>
      <c r="AT3" s="11" t="n">
        <v>44610</v>
      </c>
      <c r="AU3" s="6" t="n">
        <v>10</v>
      </c>
      <c r="AV3" s="6" t="n">
        <v>678.98</v>
      </c>
      <c r="AW3" s="11" t="n">
        <v>44732</v>
      </c>
      <c r="AX3" s="6" t="n">
        <v>2</v>
      </c>
      <c r="AY3" s="6" t="n">
        <v>769.53</v>
      </c>
      <c r="AZ3" s="11" t="n">
        <v>44719</v>
      </c>
      <c r="BA3" s="6" t="n">
        <v>1</v>
      </c>
      <c r="BB3" s="6" t="n">
        <v>809.36</v>
      </c>
      <c r="BC3" s="11" t="n">
        <v>44768</v>
      </c>
      <c r="BD3" s="6" t="n">
        <v>1</v>
      </c>
      <c r="BE3" s="6" t="n">
        <v>646.45</v>
      </c>
      <c r="BF3" s="11" t="n">
        <v>44580</v>
      </c>
      <c r="BG3" s="6" t="n">
        <v>10</v>
      </c>
      <c r="BH3" s="6" t="n">
        <v>547.98</v>
      </c>
      <c r="BI3" s="11" t="n">
        <v>44462</v>
      </c>
      <c r="BJ3" s="6" t="n">
        <v>1000</v>
      </c>
      <c r="BK3" s="6" t="n">
        <v>847.28</v>
      </c>
      <c r="BL3" s="11" t="n">
        <v>44861</v>
      </c>
      <c r="BM3" s="6" t="n">
        <v>10</v>
      </c>
      <c r="BN3" s="6" t="n">
        <v>669.07</v>
      </c>
      <c r="BO3" s="11" t="n">
        <v>44459</v>
      </c>
      <c r="BP3" s="6" t="n">
        <v>1</v>
      </c>
      <c r="BQ3" s="6" t="n">
        <v>1343.83</v>
      </c>
      <c r="BR3" s="0"/>
      <c r="BS3" s="5" t="s">
        <f>=SUM(BT2:BT2)/SUM(BS2:BS2)</f>
      </c>
      <c r="BT3" s="0" t="s">
        <v>11</v>
      </c>
      <c r="BU3" s="11" t="n">
        <v>44707</v>
      </c>
      <c r="BV3" s="6" t="n">
        <v>2</v>
      </c>
      <c r="BW3" s="6" t="n">
        <v>409.28</v>
      </c>
      <c r="BX3" s="0"/>
      <c r="BY3" s="5" t="s">
        <f>=SUM(BZ2:BZ2)/SUM(BY2:BY2)</f>
      </c>
      <c r="BZ3" s="0" t="s">
        <v>11</v>
      </c>
      <c r="CA3" s="11" t="n">
        <v>44480</v>
      </c>
      <c r="CB3" s="6" t="n">
        <v>1000</v>
      </c>
      <c r="CC3" s="6" t="n">
        <v>807.76</v>
      </c>
      <c r="CD3" s="0"/>
      <c r="CE3" s="5" t="s">
        <f>=SUM(CF2:CF2)/SUM(CE2:CE2)</f>
      </c>
      <c r="CF3" s="0" t="s">
        <v>11</v>
      </c>
      <c r="CG3" s="11" t="n">
        <v>44480</v>
      </c>
      <c r="CH3" s="6" t="n">
        <v>73</v>
      </c>
      <c r="CI3" s="6" t="n">
        <v>547.11</v>
      </c>
      <c r="CJ3" s="11" t="n">
        <v>44434</v>
      </c>
      <c r="CK3" s="6" t="n">
        <v>5</v>
      </c>
      <c r="CL3" s="6" t="n">
        <v>487.9</v>
      </c>
      <c r="CM3" s="11" t="n">
        <v>44494</v>
      </c>
      <c r="CN3" s="6" t="n">
        <v>43</v>
      </c>
      <c r="CO3" s="6" t="n">
        <v>45.22</v>
      </c>
      <c r="CP3" s="0"/>
      <c r="CQ3" s="5" t="s">
        <f>=SUM(CR2:CR2)/SUM(CQ2:CQ2)</f>
      </c>
      <c r="CR3" s="0" t="s">
        <v>11</v>
      </c>
      <c r="CS3" s="11" t="n">
        <v>44740</v>
      </c>
      <c r="CT3" s="6" t="n">
        <v>28</v>
      </c>
      <c r="CU3" s="6" t="n">
        <v>342.36</v>
      </c>
      <c r="CV3" s="0"/>
      <c r="CW3" s="5" t="s">
        <f>=SUM(CX2:CX2)/SUM(CW2:CW2)</f>
      </c>
      <c r="CX3" s="0" t="s">
        <v>11</v>
      </c>
      <c r="CY3" s="11" t="n">
        <v>44578</v>
      </c>
      <c r="CZ3" s="6" t="n">
        <v>2</v>
      </c>
      <c r="DA3" s="6" t="n">
        <v>154.88</v>
      </c>
      <c r="DB3" s="11" t="n">
        <v>44610</v>
      </c>
      <c r="DC3" s="6" t="n">
        <v>27</v>
      </c>
      <c r="DD3" s="6" t="n">
        <v>155.35</v>
      </c>
      <c r="DE3" s="11" t="n">
        <v>44578</v>
      </c>
      <c r="DF3" s="6" t="n">
        <v>15</v>
      </c>
      <c r="DG3" s="6" t="n">
        <v>146.29</v>
      </c>
      <c r="DH3" s="11" t="n">
        <v>44462</v>
      </c>
      <c r="DI3" s="6" t="n">
        <v>46</v>
      </c>
      <c r="DJ3" s="6" t="n">
        <v>490.27</v>
      </c>
      <c r="DK3" s="11" t="n">
        <v>44419</v>
      </c>
      <c r="DL3" s="6" t="n">
        <v>1</v>
      </c>
      <c r="DM3" s="6" t="n">
        <v>1026.6</v>
      </c>
      <c r="DN3" s="11" t="n">
        <v>44403</v>
      </c>
      <c r="DO3" s="6" t="n">
        <v>1</v>
      </c>
      <c r="DP3" s="6" t="n">
        <v>985.82</v>
      </c>
      <c r="DQ3" s="0"/>
      <c r="DR3" s="5" t="s">
        <f>=SUM(DS2:DS2)/SUM(DR2:DR2)</f>
      </c>
      <c r="DS3" s="0" t="s">
        <v>11</v>
      </c>
    </row>
    <row collapsed="false" customFormat="false" customHeight="false" hidden="false" ht="12.1" outlineLevel="0" r="4">
      <c r="A4" s="11" t="n">
        <v>44578</v>
      </c>
      <c r="B4" s="6" t="n">
        <v>10</v>
      </c>
      <c r="C4" s="6" t="n">
        <v>2539.14</v>
      </c>
      <c r="D4" s="11" t="n">
        <v>44644</v>
      </c>
      <c r="E4" s="6" t="n">
        <v>10</v>
      </c>
      <c r="F4" s="6" t="n">
        <v>1363.34</v>
      </c>
      <c r="G4" s="11" t="n">
        <v>44802</v>
      </c>
      <c r="H4" s="6" t="n">
        <v>10</v>
      </c>
      <c r="I4" s="6" t="n">
        <v>2415.18</v>
      </c>
      <c r="J4" s="11" t="n">
        <v>44740</v>
      </c>
      <c r="K4" s="6" t="n">
        <v>1000</v>
      </c>
      <c r="L4" s="6" t="n">
        <v>1463.02</v>
      </c>
      <c r="M4" s="0"/>
      <c r="N4" s="5" t="s">
        <f>=SUM(O2:O3)/SUM(N2:N3)</f>
      </c>
      <c r="O4" s="0" t="s">
        <v>11</v>
      </c>
      <c r="P4" s="11" t="n">
        <v>44767</v>
      </c>
      <c r="Q4" s="6" t="n">
        <v>10</v>
      </c>
      <c r="R4" s="6" t="n">
        <v>1942.75</v>
      </c>
      <c r="S4" s="11" t="n">
        <v>44399</v>
      </c>
      <c r="T4" s="6" t="n">
        <v>1</v>
      </c>
      <c r="U4" s="6" t="n">
        <v>457.92</v>
      </c>
      <c r="V4" s="11" t="n">
        <v>44616</v>
      </c>
      <c r="W4" s="6" t="n">
        <v>1</v>
      </c>
      <c r="X4" s="6" t="n">
        <v>1251.07</v>
      </c>
      <c r="Y4" s="0"/>
      <c r="Z4" s="6" t="n">
        <v>6374</v>
      </c>
      <c r="AA4" s="0" t="s">
        <v>407</v>
      </c>
      <c r="AB4" s="11" t="n">
        <v>44403</v>
      </c>
      <c r="AC4" s="6" t="n">
        <v>1</v>
      </c>
      <c r="AD4" s="6" t="n">
        <v>753.32</v>
      </c>
      <c r="AE4" s="11" t="n">
        <v>44494</v>
      </c>
      <c r="AF4" s="6" t="n">
        <v>10</v>
      </c>
      <c r="AG4" s="6" t="n">
        <v>689.04</v>
      </c>
      <c r="AH4" s="0"/>
      <c r="AI4" s="6" t="n">
        <v>350</v>
      </c>
      <c r="AJ4" s="0" t="s">
        <v>407</v>
      </c>
      <c r="AK4" s="11" t="n">
        <v>44459</v>
      </c>
      <c r="AL4" s="6" t="n">
        <v>1000</v>
      </c>
      <c r="AM4" s="6" t="n">
        <v>673.87</v>
      </c>
      <c r="AN4" s="0"/>
      <c r="AO4" s="6" t="n">
        <v>3201</v>
      </c>
      <c r="AP4" s="0" t="s">
        <v>407</v>
      </c>
      <c r="AQ4" s="11" t="n">
        <v>44767</v>
      </c>
      <c r="AR4" s="6" t="n">
        <v>300</v>
      </c>
      <c r="AS4" s="6" t="n">
        <v>983.78</v>
      </c>
      <c r="AT4" s="11" t="n">
        <v>44676</v>
      </c>
      <c r="AU4" s="6" t="n">
        <v>10</v>
      </c>
      <c r="AV4" s="6" t="n">
        <v>576.9</v>
      </c>
      <c r="AW4" s="11" t="n">
        <v>44830</v>
      </c>
      <c r="AX4" s="6" t="n">
        <v>1</v>
      </c>
      <c r="AY4" s="6" t="n">
        <v>284.3</v>
      </c>
      <c r="AZ4" s="0"/>
      <c r="BA4" s="5" t="s">
        <f>=SUM(BB2:BB3)/SUM(BA2:BA3)</f>
      </c>
      <c r="BB4" s="0" t="s">
        <v>11</v>
      </c>
      <c r="BC4" s="0"/>
      <c r="BD4" s="5" t="s">
        <f>=SUM(BE2:BE3)/SUM(BD2:BD3)</f>
      </c>
      <c r="BE4" s="0" t="s">
        <v>11</v>
      </c>
      <c r="BF4" s="11" t="n">
        <v>44616</v>
      </c>
      <c r="BG4" s="6" t="n">
        <v>10</v>
      </c>
      <c r="BH4" s="6" t="n">
        <v>355.84</v>
      </c>
      <c r="BI4" s="11" t="n">
        <v>44767</v>
      </c>
      <c r="BJ4" s="6" t="n">
        <v>1000</v>
      </c>
      <c r="BK4" s="6" t="n">
        <v>449.31</v>
      </c>
      <c r="BL4" s="11" t="n">
        <v>45071</v>
      </c>
      <c r="BM4" s="6" t="n">
        <v>10</v>
      </c>
      <c r="BN4" s="6" t="n">
        <v>663.89</v>
      </c>
      <c r="BO4" s="11" t="n">
        <v>44477</v>
      </c>
      <c r="BP4" s="6" t="n">
        <v>1</v>
      </c>
      <c r="BQ4" s="6" t="n">
        <v>1246.87</v>
      </c>
      <c r="BR4" s="0"/>
      <c r="BS4" s="6" t="n">
        <v>104.34</v>
      </c>
      <c r="BT4" s="0" t="s">
        <v>407</v>
      </c>
      <c r="BU4" s="11" t="n">
        <v>44732</v>
      </c>
      <c r="BV4" s="6" t="n">
        <v>4</v>
      </c>
      <c r="BW4" s="6" t="n">
        <v>776.94</v>
      </c>
      <c r="BX4" s="0"/>
      <c r="BY4" s="6" t="n">
        <v>119.74</v>
      </c>
      <c r="BZ4" s="0" t="s">
        <v>407</v>
      </c>
      <c r="CA4" s="0"/>
      <c r="CB4" s="5" t="s">
        <f>=SUM(CC2:CC3)/SUM(CB2:CB3)</f>
      </c>
      <c r="CC4" s="0" t="s">
        <v>11</v>
      </c>
      <c r="CD4" s="0"/>
      <c r="CE4" s="6" t="n">
        <v>70.69</v>
      </c>
      <c r="CF4" s="0" t="s">
        <v>407</v>
      </c>
      <c r="CG4" s="11" t="n">
        <v>44580</v>
      </c>
      <c r="CH4" s="6" t="n">
        <v>26</v>
      </c>
      <c r="CI4" s="6" t="n">
        <v>156.84</v>
      </c>
      <c r="CJ4" s="0"/>
      <c r="CK4" s="5" t="s">
        <f>=SUM(CL2:CL3)/SUM(CK2:CK3)</f>
      </c>
      <c r="CL4" s="0" t="s">
        <v>11</v>
      </c>
      <c r="CM4" s="11" t="n">
        <v>44498</v>
      </c>
      <c r="CN4" s="6" t="n">
        <v>140</v>
      </c>
      <c r="CO4" s="6" t="n">
        <v>147.37</v>
      </c>
      <c r="CP4" s="0"/>
      <c r="CQ4" s="6" t="n">
        <v>139.34303443</v>
      </c>
      <c r="CR4" s="0" t="s">
        <v>407</v>
      </c>
      <c r="CS4" s="0"/>
      <c r="CT4" s="5" t="s">
        <f>=SUM(CU2:CU3)/SUM(CT2:CT3)</f>
      </c>
      <c r="CU4" s="0" t="s">
        <v>11</v>
      </c>
      <c r="CV4" s="0"/>
      <c r="CW4" s="6" t="n">
        <v>2.85741829</v>
      </c>
      <c r="CX4" s="0" t="s">
        <v>407</v>
      </c>
      <c r="CY4" s="11" t="n">
        <v>44594</v>
      </c>
      <c r="CZ4" s="6" t="n">
        <v>1</v>
      </c>
      <c r="DA4" s="6" t="n">
        <v>76.75</v>
      </c>
      <c r="DB4" s="0"/>
      <c r="DC4" s="5" t="s">
        <f>=SUM(DD2:DD3)/SUM(DC2:DC3)</f>
      </c>
      <c r="DD4" s="0" t="s">
        <v>11</v>
      </c>
      <c r="DE4" s="11" t="n">
        <v>44594</v>
      </c>
      <c r="DF4" s="6" t="n">
        <v>12</v>
      </c>
      <c r="DG4" s="6" t="n">
        <v>96.9</v>
      </c>
      <c r="DH4" s="11" t="n">
        <v>44494</v>
      </c>
      <c r="DI4" s="6" t="n">
        <v>45</v>
      </c>
      <c r="DJ4" s="6" t="n">
        <v>491.9</v>
      </c>
      <c r="DK4" s="0"/>
      <c r="DL4" s="5" t="s">
        <f>=SUM(DM2:DM3)/SUM(DL2:DL3)</f>
      </c>
      <c r="DM4" s="0" t="s">
        <v>11</v>
      </c>
      <c r="DN4" s="0"/>
      <c r="DO4" s="5" t="s">
        <f>=SUM(DP2:DP3)/SUM(DO2:DO3)</f>
      </c>
      <c r="DP4" s="0" t="s">
        <v>11</v>
      </c>
      <c r="DQ4" s="0"/>
      <c r="DR4" s="6" t="n">
        <v>95.183</v>
      </c>
      <c r="DS4" s="0" t="s">
        <v>407</v>
      </c>
    </row>
    <row collapsed="false" customFormat="false" customHeight="false" hidden="false" ht="12.1" outlineLevel="0" r="5">
      <c r="A5" s="11" t="n">
        <v>44670</v>
      </c>
      <c r="B5" s="6" t="n">
        <v>10</v>
      </c>
      <c r="C5" s="6" t="n">
        <v>1223.65</v>
      </c>
      <c r="D5" s="11" t="n">
        <v>44740</v>
      </c>
      <c r="E5" s="6" t="n">
        <v>10</v>
      </c>
      <c r="F5" s="6" t="n">
        <v>1401.77</v>
      </c>
      <c r="G5" s="11" t="n">
        <v>44830</v>
      </c>
      <c r="H5" s="6" t="n">
        <v>10</v>
      </c>
      <c r="I5" s="6" t="n">
        <v>1959.85</v>
      </c>
      <c r="J5" s="11" t="n">
        <v>44802</v>
      </c>
      <c r="K5" s="6" t="n">
        <v>1000</v>
      </c>
      <c r="L5" s="6" t="n">
        <v>1398.97</v>
      </c>
      <c r="M5" s="0"/>
      <c r="N5" s="6" t="n">
        <v>39.75</v>
      </c>
      <c r="O5" s="0" t="s">
        <v>407</v>
      </c>
      <c r="P5" s="11" t="n">
        <v>44802</v>
      </c>
      <c r="Q5" s="6" t="n">
        <v>10</v>
      </c>
      <c r="R5" s="6" t="n">
        <v>1853.08</v>
      </c>
      <c r="S5" s="11" t="n">
        <v>44470</v>
      </c>
      <c r="T5" s="6" t="n">
        <v>1</v>
      </c>
      <c r="U5" s="6" t="n">
        <v>486.94</v>
      </c>
      <c r="V5" s="11" t="n">
        <v>44732</v>
      </c>
      <c r="W5" s="6" t="n">
        <v>1</v>
      </c>
      <c r="X5" s="6" t="n">
        <v>740.91</v>
      </c>
      <c r="Y5" s="0"/>
      <c r="Z5" s="6" t="n">
        <v>1</v>
      </c>
      <c r="AA5" s="0" t="s">
        <v>408</v>
      </c>
      <c r="AB5" s="11" t="n">
        <v>44545</v>
      </c>
      <c r="AC5" s="6" t="n">
        <v>1</v>
      </c>
      <c r="AD5" s="6" t="n">
        <v>637.44</v>
      </c>
      <c r="AE5" s="11" t="n">
        <v>44502</v>
      </c>
      <c r="AF5" s="6" t="n">
        <v>10</v>
      </c>
      <c r="AG5" s="6" t="n">
        <v>662.57</v>
      </c>
      <c r="AH5" s="0"/>
      <c r="AI5" s="6" t="n">
        <v>10</v>
      </c>
      <c r="AJ5" s="0" t="s">
        <v>408</v>
      </c>
      <c r="AK5" s="11" t="n">
        <v>44533</v>
      </c>
      <c r="AL5" s="6" t="n">
        <v>1000</v>
      </c>
      <c r="AM5" s="6" t="n">
        <v>604.81</v>
      </c>
      <c r="AN5" s="0"/>
      <c r="AO5" s="6" t="n">
        <v>1</v>
      </c>
      <c r="AP5" s="0" t="s">
        <v>408</v>
      </c>
      <c r="AQ5" s="0"/>
      <c r="AR5" s="5" t="s">
        <f>=SUM(AS2:AS4)/SUM(AR2:AR4)</f>
      </c>
      <c r="AS5" s="0" t="s">
        <v>11</v>
      </c>
      <c r="AT5" s="11" t="n">
        <v>44740</v>
      </c>
      <c r="AU5" s="6" t="n">
        <v>10</v>
      </c>
      <c r="AV5" s="6" t="n">
        <v>617.42</v>
      </c>
      <c r="AW5" s="0"/>
      <c r="AX5" s="5" t="s">
        <f>=SUM(AY2:AY4)/SUM(AX2:AX4)</f>
      </c>
      <c r="AY5" s="0" t="s">
        <v>11</v>
      </c>
      <c r="AZ5" s="0"/>
      <c r="BA5" s="6" t="n">
        <v>1159.6</v>
      </c>
      <c r="BB5" s="0" t="s">
        <v>407</v>
      </c>
      <c r="BC5" s="0"/>
      <c r="BD5" s="6" t="n">
        <v>956.5</v>
      </c>
      <c r="BE5" s="0" t="s">
        <v>407</v>
      </c>
      <c r="BF5" s="0"/>
      <c r="BG5" s="5" t="s">
        <f>=SUM(BH2:BH4)/SUM(BG2:BG4)</f>
      </c>
      <c r="BH5" s="0" t="s">
        <v>11</v>
      </c>
      <c r="BI5" s="0"/>
      <c r="BJ5" s="5" t="s">
        <f>=SUM(BK2:BK4)/SUM(BJ2:BJ4)</f>
      </c>
      <c r="BK5" s="0" t="s">
        <v>11</v>
      </c>
      <c r="BL5" s="0"/>
      <c r="BM5" s="5" t="s">
        <f>=SUM(BN2:BN4)/SUM(BM2:BM4)</f>
      </c>
      <c r="BN5" s="0" t="s">
        <v>11</v>
      </c>
      <c r="BO5" s="11" t="n">
        <v>44650</v>
      </c>
      <c r="BP5" s="6" t="n">
        <v>1</v>
      </c>
      <c r="BQ5" s="6" t="n">
        <v>929.45</v>
      </c>
      <c r="BR5" s="0"/>
      <c r="BS5" s="6" t="n">
        <v>10</v>
      </c>
      <c r="BT5" s="0" t="s">
        <v>408</v>
      </c>
      <c r="BU5" s="11" t="n">
        <v>44767</v>
      </c>
      <c r="BV5" s="6" t="n">
        <v>1</v>
      </c>
      <c r="BW5" s="6" t="n">
        <v>189.53</v>
      </c>
      <c r="BX5" s="0"/>
      <c r="BY5" s="6" t="n">
        <v>7</v>
      </c>
      <c r="BZ5" s="0" t="s">
        <v>408</v>
      </c>
      <c r="CA5" s="0"/>
      <c r="CB5" s="6" t="n">
        <v>0.4038</v>
      </c>
      <c r="CC5" s="0" t="s">
        <v>407</v>
      </c>
      <c r="CD5" s="0"/>
      <c r="CE5" s="6" t="n">
        <v>10</v>
      </c>
      <c r="CF5" s="0" t="s">
        <v>408</v>
      </c>
      <c r="CG5" s="11" t="n">
        <v>44617</v>
      </c>
      <c r="CH5" s="6" t="n">
        <v>63</v>
      </c>
      <c r="CI5" s="6" t="n">
        <v>297.57</v>
      </c>
      <c r="CJ5" s="0"/>
      <c r="CK5" s="6" t="n">
        <v>2.4034</v>
      </c>
      <c r="CL5" s="0" t="s">
        <v>407</v>
      </c>
      <c r="CM5" s="0"/>
      <c r="CN5" s="5" t="s">
        <f>=SUM(CO2:CO4)/SUM(CN2:CN4)</f>
      </c>
      <c r="CO5" s="0" t="s">
        <v>11</v>
      </c>
      <c r="CP5" s="0"/>
      <c r="CQ5" s="6" t="n">
        <v>6</v>
      </c>
      <c r="CR5" s="0" t="s">
        <v>408</v>
      </c>
      <c r="CS5" s="0"/>
      <c r="CT5" s="6" t="n">
        <v>18.325</v>
      </c>
      <c r="CU5" s="0" t="s">
        <v>407</v>
      </c>
      <c r="CV5" s="0"/>
      <c r="CW5" s="6" t="n">
        <v>270</v>
      </c>
      <c r="CX5" s="0" t="s">
        <v>408</v>
      </c>
      <c r="CY5" s="11" t="n">
        <v>44602</v>
      </c>
      <c r="CZ5" s="6" t="n">
        <v>1</v>
      </c>
      <c r="DA5" s="6" t="n">
        <v>75.85</v>
      </c>
      <c r="DB5" s="0"/>
      <c r="DC5" s="6" t="n">
        <v>4.81</v>
      </c>
      <c r="DD5" s="0" t="s">
        <v>407</v>
      </c>
      <c r="DE5" s="11" t="n">
        <v>44610</v>
      </c>
      <c r="DF5" s="6" t="n">
        <v>12</v>
      </c>
      <c r="DG5" s="6" t="n">
        <v>97.46</v>
      </c>
      <c r="DH5" s="0"/>
      <c r="DI5" s="5" t="s">
        <f>=SUM(DJ2:DJ4)/SUM(DI2:DI4)</f>
      </c>
      <c r="DJ5" s="0" t="s">
        <v>11</v>
      </c>
      <c r="DK5" s="0"/>
      <c r="DL5" s="6" t="n">
        <v>99.98</v>
      </c>
      <c r="DM5" s="0" t="s">
        <v>407</v>
      </c>
      <c r="DN5" s="0"/>
      <c r="DO5" s="6" t="n">
        <v>89.68</v>
      </c>
      <c r="DP5" s="0" t="s">
        <v>407</v>
      </c>
      <c r="DQ5" s="0"/>
      <c r="DR5" s="6" t="n">
        <v>1</v>
      </c>
      <c r="DS5" s="0" t="s">
        <v>408</v>
      </c>
    </row>
    <row collapsed="false" customFormat="false" customHeight="false" hidden="false" ht="12.1" outlineLevel="0" r="6">
      <c r="A6" s="11" t="n">
        <v>44732</v>
      </c>
      <c r="B6" s="6" t="n">
        <v>10</v>
      </c>
      <c r="C6" s="6" t="n">
        <v>1194.33</v>
      </c>
      <c r="D6" s="0"/>
      <c r="E6" s="5" t="s">
        <f>=SUM(F2:F5)/SUM(E2:E5)</f>
      </c>
      <c r="F6" s="0" t="s">
        <v>11</v>
      </c>
      <c r="G6" s="11" t="n">
        <v>44861</v>
      </c>
      <c r="H6" s="6" t="n">
        <v>10</v>
      </c>
      <c r="I6" s="6" t="n">
        <v>2200.03</v>
      </c>
      <c r="J6" s="11" t="n">
        <v>44922</v>
      </c>
      <c r="K6" s="6" t="n">
        <v>1000</v>
      </c>
      <c r="L6" s="6" t="n">
        <v>1301.17</v>
      </c>
      <c r="M6" s="0"/>
      <c r="N6" s="6" t="n">
        <v>200</v>
      </c>
      <c r="O6" s="0" t="s">
        <v>408</v>
      </c>
      <c r="P6" s="11" t="n">
        <v>44859</v>
      </c>
      <c r="Q6" s="6" t="n">
        <v>10</v>
      </c>
      <c r="R6" s="6" t="n">
        <v>1696.98</v>
      </c>
      <c r="S6" s="11" t="n">
        <v>44614</v>
      </c>
      <c r="T6" s="6" t="n">
        <v>1</v>
      </c>
      <c r="U6" s="6" t="n">
        <v>375.76</v>
      </c>
      <c r="V6" s="11" t="n">
        <v>44740</v>
      </c>
      <c r="W6" s="6" t="n">
        <v>1</v>
      </c>
      <c r="X6" s="6" t="n">
        <v>829.97</v>
      </c>
      <c r="Y6" s="0"/>
      <c r="Z6" s="5" t="s">
        <f>=Z5*(ABS(Z4)-ABS(Z3))</f>
      </c>
      <c r="AA6" s="0" t="s">
        <v>409</v>
      </c>
      <c r="AB6" s="11" t="n">
        <v>44564</v>
      </c>
      <c r="AC6" s="6" t="n">
        <v>1</v>
      </c>
      <c r="AD6" s="6" t="n">
        <v>616.42</v>
      </c>
      <c r="AE6" s="11" t="n">
        <v>44508</v>
      </c>
      <c r="AF6" s="6" t="n">
        <v>10</v>
      </c>
      <c r="AG6" s="6" t="n">
        <v>640.39</v>
      </c>
      <c r="AH6" s="0"/>
      <c r="AI6" s="5" t="s">
        <f>=AI5*(ABS(AI4)-ABS(AI3))</f>
      </c>
      <c r="AJ6" s="0" t="s">
        <v>409</v>
      </c>
      <c r="AK6" s="11" t="n">
        <v>44579</v>
      </c>
      <c r="AL6" s="6" t="n">
        <v>1000</v>
      </c>
      <c r="AM6" s="6" t="n">
        <v>581.9</v>
      </c>
      <c r="AN6" s="0"/>
      <c r="AO6" s="5" t="s">
        <f>=AO5*(ABS(AO4)-ABS(AO3))</f>
      </c>
      <c r="AP6" s="0" t="s">
        <v>409</v>
      </c>
      <c r="AQ6" s="0"/>
      <c r="AR6" s="6" t="n">
        <v>2.8805</v>
      </c>
      <c r="AS6" s="0" t="s">
        <v>407</v>
      </c>
      <c r="AT6" s="11" t="n">
        <v>44861</v>
      </c>
      <c r="AU6" s="6" t="n">
        <v>10</v>
      </c>
      <c r="AV6" s="6" t="n">
        <v>580.4</v>
      </c>
      <c r="AW6" s="0"/>
      <c r="AX6" s="6" t="n">
        <v>421</v>
      </c>
      <c r="AY6" s="0" t="s">
        <v>407</v>
      </c>
      <c r="AZ6" s="0"/>
      <c r="BA6" s="6" t="n">
        <v>2</v>
      </c>
      <c r="BB6" s="0" t="s">
        <v>408</v>
      </c>
      <c r="BC6" s="0"/>
      <c r="BD6" s="6" t="n">
        <v>2</v>
      </c>
      <c r="BE6" s="0" t="s">
        <v>408</v>
      </c>
      <c r="BF6" s="0"/>
      <c r="BG6" s="6" t="n">
        <v>57.66</v>
      </c>
      <c r="BH6" s="0" t="s">
        <v>407</v>
      </c>
      <c r="BI6" s="0"/>
      <c r="BJ6" s="6" t="n">
        <v>0.479</v>
      </c>
      <c r="BK6" s="0" t="s">
        <v>407</v>
      </c>
      <c r="BL6" s="0"/>
      <c r="BM6" s="6" t="n">
        <v>42.64</v>
      </c>
      <c r="BN6" s="0" t="s">
        <v>407</v>
      </c>
      <c r="BO6" s="0"/>
      <c r="BP6" s="5" t="s">
        <f>=SUM(BQ2:BQ5)/SUM(BP2:BP5)</f>
      </c>
      <c r="BQ6" s="0" t="s">
        <v>11</v>
      </c>
      <c r="BR6" s="0"/>
      <c r="BS6" s="5" t="s">
        <f>=BS5*(ABS(BS4)-ABS(BS3))</f>
      </c>
      <c r="BT6" s="0" t="s">
        <v>409</v>
      </c>
      <c r="BU6" s="11" t="n">
        <v>44768</v>
      </c>
      <c r="BV6" s="6" t="n">
        <v>1</v>
      </c>
      <c r="BW6" s="6" t="n">
        <v>192.03</v>
      </c>
      <c r="BX6" s="0"/>
      <c r="BY6" s="5" t="s">
        <f>=BY5*(ABS(BY4)-ABS(BY3))</f>
      </c>
      <c r="BZ6" s="0" t="s">
        <v>409</v>
      </c>
      <c r="CA6" s="0"/>
      <c r="CB6" s="6" t="n">
        <v>2000</v>
      </c>
      <c r="CC6" s="0" t="s">
        <v>408</v>
      </c>
      <c r="CD6" s="0"/>
      <c r="CE6" s="5" t="s">
        <f>=CE5*(ABS(CE4)-ABS(CE3))</f>
      </c>
      <c r="CF6" s="0" t="s">
        <v>409</v>
      </c>
      <c r="CG6" s="11" t="n">
        <v>44676</v>
      </c>
      <c r="CH6" s="6" t="n">
        <v>100</v>
      </c>
      <c r="CI6" s="6" t="n">
        <v>384.87</v>
      </c>
      <c r="CJ6" s="0"/>
      <c r="CK6" s="6" t="n">
        <v>8</v>
      </c>
      <c r="CL6" s="0" t="s">
        <v>408</v>
      </c>
      <c r="CM6" s="0"/>
      <c r="CN6" s="6" t="n">
        <v>2.785</v>
      </c>
      <c r="CO6" s="0" t="s">
        <v>407</v>
      </c>
      <c r="CP6" s="0"/>
      <c r="CQ6" s="5" t="s">
        <f>=CQ5*(ABS(CQ4)-ABS(CQ3))</f>
      </c>
      <c r="CR6" s="0" t="s">
        <v>409</v>
      </c>
      <c r="CS6" s="0"/>
      <c r="CT6" s="6" t="n">
        <v>43</v>
      </c>
      <c r="CU6" s="0" t="s">
        <v>408</v>
      </c>
      <c r="CV6" s="0"/>
      <c r="CW6" s="5" t="s">
        <f>=CW5*(ABS(CW4)-ABS(CW3))</f>
      </c>
      <c r="CX6" s="0" t="s">
        <v>409</v>
      </c>
      <c r="CY6" s="11" t="n">
        <v>44610</v>
      </c>
      <c r="CZ6" s="6" t="n">
        <v>2</v>
      </c>
      <c r="DA6" s="6" t="n">
        <v>152.91</v>
      </c>
      <c r="DB6" s="0"/>
      <c r="DC6" s="6" t="n">
        <v>98</v>
      </c>
      <c r="DD6" s="0" t="s">
        <v>408</v>
      </c>
      <c r="DE6" s="0"/>
      <c r="DF6" s="5" t="s">
        <f>=SUM(DG2:DG5)/SUM(DF2:DF5)</f>
      </c>
      <c r="DG6" s="0" t="s">
        <v>11</v>
      </c>
      <c r="DH6" s="0"/>
      <c r="DI6" s="6" t="n">
        <v>2.81</v>
      </c>
      <c r="DJ6" s="0" t="s">
        <v>407</v>
      </c>
      <c r="DK6" s="0"/>
      <c r="DL6" s="6" t="n">
        <v>2</v>
      </c>
      <c r="DM6" s="0" t="s">
        <v>408</v>
      </c>
      <c r="DN6" s="0"/>
      <c r="DO6" s="6" t="n">
        <v>2</v>
      </c>
      <c r="DP6" s="0" t="s">
        <v>408</v>
      </c>
      <c r="DQ6" s="0"/>
      <c r="DR6" s="6" t="s">
        <f>=Портфель!G44*Портфель!$Q$13</f>
      </c>
      <c r="DS6" s="0" t="s">
        <v>6</v>
      </c>
    </row>
    <row collapsed="false" customFormat="false" customHeight="false" hidden="false" ht="12.1" outlineLevel="0" r="7">
      <c r="A7" s="0"/>
      <c r="B7" s="5" t="s">
        <f>=SUM(C2:C6)/SUM(B2:B6)</f>
      </c>
      <c r="C7" s="0" t="s">
        <v>11</v>
      </c>
      <c r="D7" s="0"/>
      <c r="E7" s="6" t="n">
        <v>304</v>
      </c>
      <c r="F7" s="0" t="s">
        <v>407</v>
      </c>
      <c r="G7" s="0"/>
      <c r="H7" s="5" t="s">
        <f>=SUM(I2:I6)/SUM(H2:H6)</f>
      </c>
      <c r="I7" s="0" t="s">
        <v>11</v>
      </c>
      <c r="J7" s="0"/>
      <c r="K7" s="5" t="s">
        <f>=SUM(L2:L6)/SUM(K2:K6)</f>
      </c>
      <c r="L7" s="0" t="s">
        <v>11</v>
      </c>
      <c r="M7" s="0"/>
      <c r="N7" s="5" t="s">
        <f>=N6*(ABS(N5)-ABS(N4))</f>
      </c>
      <c r="O7" s="0" t="s">
        <v>409</v>
      </c>
      <c r="P7" s="11" t="n">
        <v>45071</v>
      </c>
      <c r="Q7" s="6" t="n">
        <v>10</v>
      </c>
      <c r="R7" s="6" t="n">
        <v>1620.16</v>
      </c>
      <c r="S7" s="11" t="n">
        <v>44616</v>
      </c>
      <c r="T7" s="6" t="n">
        <v>1</v>
      </c>
      <c r="U7" s="6" t="n">
        <v>239.77</v>
      </c>
      <c r="V7" s="11" t="n">
        <v>44767</v>
      </c>
      <c r="W7" s="6" t="n">
        <v>1</v>
      </c>
      <c r="X7" s="6" t="n">
        <v>690.48</v>
      </c>
      <c r="Y7" s="0"/>
      <c r="Z7" s="0"/>
      <c r="AA7" s="0"/>
      <c r="AB7" s="11" t="n">
        <v>44719</v>
      </c>
      <c r="AC7" s="6" t="n">
        <v>1</v>
      </c>
      <c r="AD7" s="6" t="n">
        <v>478.14</v>
      </c>
      <c r="AE7" s="11" t="n">
        <v>44579</v>
      </c>
      <c r="AF7" s="6" t="n">
        <v>10</v>
      </c>
      <c r="AG7" s="6" t="n">
        <v>595.11</v>
      </c>
      <c r="AH7" s="0"/>
      <c r="AI7" s="0"/>
      <c r="AJ7" s="0"/>
      <c r="AK7" s="11" t="n">
        <v>44616</v>
      </c>
      <c r="AL7" s="6" t="n">
        <v>2000</v>
      </c>
      <c r="AM7" s="6" t="n">
        <v>614.82</v>
      </c>
      <c r="AN7" s="0"/>
      <c r="AO7" s="0"/>
      <c r="AP7" s="0"/>
      <c r="AQ7" s="0"/>
      <c r="AR7" s="6" t="n">
        <v>1100</v>
      </c>
      <c r="AS7" s="0" t="s">
        <v>408</v>
      </c>
      <c r="AT7" s="0"/>
      <c r="AU7" s="5" t="s">
        <f>=SUM(AV2:AV6)/SUM(AU2:AU6)</f>
      </c>
      <c r="AV7" s="0" t="s">
        <v>11</v>
      </c>
      <c r="AW7" s="0"/>
      <c r="AX7" s="6" t="n">
        <v>6</v>
      </c>
      <c r="AY7" s="0" t="s">
        <v>408</v>
      </c>
      <c r="AZ7" s="0"/>
      <c r="BA7" s="5" t="s">
        <f>=BA6*(ABS(BA5)-ABS(BA4))</f>
      </c>
      <c r="BB7" s="0" t="s">
        <v>409</v>
      </c>
      <c r="BC7" s="0"/>
      <c r="BD7" s="5" t="s">
        <f>=BD6*(ABS(BD5)-ABS(BD4))</f>
      </c>
      <c r="BE7" s="0" t="s">
        <v>409</v>
      </c>
      <c r="BF7" s="0"/>
      <c r="BG7" s="6" t="n">
        <v>30</v>
      </c>
      <c r="BH7" s="0" t="s">
        <v>408</v>
      </c>
      <c r="BI7" s="0"/>
      <c r="BJ7" s="6" t="n">
        <v>3000</v>
      </c>
      <c r="BK7" s="0" t="s">
        <v>408</v>
      </c>
      <c r="BL7" s="0"/>
      <c r="BM7" s="6" t="n">
        <v>30</v>
      </c>
      <c r="BN7" s="0" t="s">
        <v>408</v>
      </c>
      <c r="BO7" s="0"/>
      <c r="BP7" s="6" t="n">
        <v>270</v>
      </c>
      <c r="BQ7" s="0" t="s">
        <v>407</v>
      </c>
      <c r="BR7" s="0"/>
      <c r="BS7" s="0"/>
      <c r="BT7" s="0"/>
      <c r="BU7" s="11" t="n">
        <v>44830</v>
      </c>
      <c r="BV7" s="6" t="n">
        <v>1</v>
      </c>
      <c r="BW7" s="6" t="n">
        <v>165.12</v>
      </c>
      <c r="BX7" s="0"/>
      <c r="BY7" s="0"/>
      <c r="BZ7" s="0"/>
      <c r="CA7" s="0"/>
      <c r="CB7" s="5" t="s">
        <f>=CB6*(ABS(CB5)-ABS(CB4))</f>
      </c>
      <c r="CC7" s="0" t="s">
        <v>409</v>
      </c>
      <c r="CD7" s="0"/>
      <c r="CE7" s="0"/>
      <c r="CF7" s="0"/>
      <c r="CG7" s="11" t="n">
        <v>44732</v>
      </c>
      <c r="CH7" s="6" t="n">
        <v>50</v>
      </c>
      <c r="CI7" s="6" t="n">
        <v>211.14</v>
      </c>
      <c r="CJ7" s="0"/>
      <c r="CK7" s="5" t="s">
        <f>=CK6*(ABS(CK5)-ABS(CK4))</f>
      </c>
      <c r="CL7" s="0" t="s">
        <v>409</v>
      </c>
      <c r="CM7" s="0"/>
      <c r="CN7" s="6" t="n">
        <v>318</v>
      </c>
      <c r="CO7" s="0" t="s">
        <v>408</v>
      </c>
      <c r="CP7" s="0"/>
      <c r="CQ7" s="0"/>
      <c r="CR7" s="0"/>
      <c r="CS7" s="0"/>
      <c r="CT7" s="5" t="s">
        <f>=CT6*(ABS(CT5)-ABS(CT4))</f>
      </c>
      <c r="CU7" s="0" t="s">
        <v>409</v>
      </c>
      <c r="CV7" s="0"/>
      <c r="CW7" s="0"/>
      <c r="CX7" s="0"/>
      <c r="CY7" s="0"/>
      <c r="CZ7" s="5" t="s">
        <f>=SUM(DA2:DA6)/SUM(CZ2:CZ6)</f>
      </c>
      <c r="DA7" s="0" t="s">
        <v>11</v>
      </c>
      <c r="DB7" s="0"/>
      <c r="DC7" s="5" t="s">
        <f>=DC6*(ABS(DC5)-ABS(DC4))</f>
      </c>
      <c r="DD7" s="0" t="s">
        <v>409</v>
      </c>
      <c r="DE7" s="0"/>
      <c r="DF7" s="6" t="n">
        <v>7.975</v>
      </c>
      <c r="DG7" s="0" t="s">
        <v>407</v>
      </c>
      <c r="DH7" s="0"/>
      <c r="DI7" s="6" t="n">
        <v>134</v>
      </c>
      <c r="DJ7" s="0" t="s">
        <v>408</v>
      </c>
      <c r="DK7" s="0"/>
      <c r="DL7" s="6" t="s">
        <f>=Портфель!G42*Портфель!$Q$13</f>
      </c>
      <c r="DM7" s="0" t="s">
        <v>6</v>
      </c>
      <c r="DN7" s="0"/>
      <c r="DO7" s="6" t="s">
        <f>=Портфель!G43*Портфель!$Q$13</f>
      </c>
      <c r="DP7" s="0" t="s">
        <v>6</v>
      </c>
      <c r="DQ7" s="0"/>
      <c r="DR7" s="6" t="s">
        <f>=Портфель!H44*Портфель!$Q$13</f>
      </c>
      <c r="DS7" s="0" t="s">
        <v>7</v>
      </c>
    </row>
    <row collapsed="false" customFormat="false" customHeight="false" hidden="false" ht="12.1" outlineLevel="0" r="8">
      <c r="A8" s="0"/>
      <c r="B8" s="6" t="n">
        <v>301.99</v>
      </c>
      <c r="C8" s="0" t="s">
        <v>407</v>
      </c>
      <c r="D8" s="0"/>
      <c r="E8" s="6" t="n">
        <v>40</v>
      </c>
      <c r="F8" s="0" t="s">
        <v>408</v>
      </c>
      <c r="G8" s="0"/>
      <c r="H8" s="6" t="n">
        <v>210.5</v>
      </c>
      <c r="I8" s="0" t="s">
        <v>407</v>
      </c>
      <c r="J8" s="0"/>
      <c r="K8" s="6" t="n">
        <v>1.53</v>
      </c>
      <c r="L8" s="0" t="s">
        <v>407</v>
      </c>
      <c r="M8" s="0"/>
      <c r="N8" s="0"/>
      <c r="O8" s="0"/>
      <c r="P8" s="0"/>
      <c r="Q8" s="5" t="s">
        <f>=SUM(R2:R7)/SUM(Q2:Q7)</f>
      </c>
      <c r="R8" s="0" t="s">
        <v>11</v>
      </c>
      <c r="S8" s="11" t="n">
        <v>44617</v>
      </c>
      <c r="T8" s="6" t="n">
        <v>1</v>
      </c>
      <c r="U8" s="6" t="n">
        <v>318.02</v>
      </c>
      <c r="V8" s="11" t="n">
        <v>44769</v>
      </c>
      <c r="W8" s="6" t="n">
        <v>1</v>
      </c>
      <c r="X8" s="6" t="n">
        <v>731.51</v>
      </c>
      <c r="Y8" s="0"/>
      <c r="Z8" s="0"/>
      <c r="AA8" s="0"/>
      <c r="AB8" s="11" t="n">
        <v>44830</v>
      </c>
      <c r="AC8" s="6" t="n">
        <v>1</v>
      </c>
      <c r="AD8" s="6" t="n">
        <v>468.13</v>
      </c>
      <c r="AE8" s="11" t="n">
        <v>44617</v>
      </c>
      <c r="AF8" s="6" t="n">
        <v>10</v>
      </c>
      <c r="AG8" s="6" t="n">
        <v>485.04</v>
      </c>
      <c r="AH8" s="0"/>
      <c r="AI8" s="0"/>
      <c r="AJ8" s="0"/>
      <c r="AK8" s="11" t="n">
        <v>44648</v>
      </c>
      <c r="AL8" s="6" t="n">
        <v>1000</v>
      </c>
      <c r="AM8" s="6" t="n">
        <v>317.73</v>
      </c>
      <c r="AN8" s="0"/>
      <c r="AO8" s="0"/>
      <c r="AP8" s="0"/>
      <c r="AQ8" s="0"/>
      <c r="AR8" s="5" t="s">
        <f>=AR7*(ABS(AR6)-ABS(AR5))</f>
      </c>
      <c r="AS8" s="0" t="s">
        <v>409</v>
      </c>
      <c r="AT8" s="0"/>
      <c r="AU8" s="6" t="n">
        <v>62.95</v>
      </c>
      <c r="AV8" s="0" t="s">
        <v>407</v>
      </c>
      <c r="AW8" s="0"/>
      <c r="AX8" s="5" t="s">
        <f>=AX7*(ABS(AX6)-ABS(AX5))</f>
      </c>
      <c r="AY8" s="0" t="s">
        <v>409</v>
      </c>
      <c r="AZ8" s="0"/>
      <c r="BA8" s="0"/>
      <c r="BB8" s="0"/>
      <c r="BC8" s="0"/>
      <c r="BD8" s="0"/>
      <c r="BE8" s="0"/>
      <c r="BF8" s="0"/>
      <c r="BG8" s="5" t="s">
        <f>=BG7*(ABS(BG6)-ABS(BG5))</f>
      </c>
      <c r="BH8" s="0" t="s">
        <v>409</v>
      </c>
      <c r="BI8" s="0"/>
      <c r="BJ8" s="5" t="s">
        <f>=BJ7*(ABS(BJ6)-ABS(BJ5))</f>
      </c>
      <c r="BK8" s="0" t="s">
        <v>409</v>
      </c>
      <c r="BL8" s="0"/>
      <c r="BM8" s="5" t="s">
        <f>=BM7*(ABS(BM6)-ABS(BM5))</f>
      </c>
      <c r="BN8" s="0" t="s">
        <v>409</v>
      </c>
      <c r="BO8" s="0"/>
      <c r="BP8" s="6" t="n">
        <v>4</v>
      </c>
      <c r="BQ8" s="0" t="s">
        <v>408</v>
      </c>
      <c r="BR8" s="0"/>
      <c r="BS8" s="0"/>
      <c r="BT8" s="0"/>
      <c r="BU8" s="0"/>
      <c r="BV8" s="5" t="s">
        <f>=SUM(BW2:BW7)/SUM(BV2:BV7)</f>
      </c>
      <c r="BW8" s="0" t="s">
        <v>11</v>
      </c>
      <c r="BX8" s="0"/>
      <c r="BY8" s="0"/>
      <c r="BZ8" s="0"/>
      <c r="CA8" s="0"/>
      <c r="CB8" s="0"/>
      <c r="CC8" s="0"/>
      <c r="CD8" s="0"/>
      <c r="CE8" s="0"/>
      <c r="CF8" s="0"/>
      <c r="CG8" s="11" t="n">
        <v>44769</v>
      </c>
      <c r="CH8" s="6" t="n">
        <v>27</v>
      </c>
      <c r="CI8" s="6" t="n">
        <v>106.41</v>
      </c>
      <c r="CJ8" s="0"/>
      <c r="CK8" s="0"/>
      <c r="CL8" s="0"/>
      <c r="CM8" s="0"/>
      <c r="CN8" s="5" t="s">
        <f>=CN7*(ABS(CN6)-ABS(CN5))</f>
      </c>
      <c r="CO8" s="0" t="s">
        <v>409</v>
      </c>
      <c r="CP8" s="0"/>
      <c r="CQ8" s="0"/>
      <c r="CR8" s="0"/>
      <c r="CS8" s="0"/>
      <c r="CT8" s="0"/>
      <c r="CU8" s="0"/>
      <c r="CV8" s="0"/>
      <c r="CW8" s="0"/>
      <c r="CX8" s="0"/>
      <c r="CY8" s="0"/>
      <c r="CZ8" s="6" t="n">
        <v>78.1</v>
      </c>
      <c r="DA8" s="0" t="s">
        <v>407</v>
      </c>
      <c r="DB8" s="0"/>
      <c r="DC8" s="0"/>
      <c r="DD8" s="0"/>
      <c r="DE8" s="0"/>
      <c r="DF8" s="6" t="n">
        <v>50</v>
      </c>
      <c r="DG8" s="0" t="s">
        <v>408</v>
      </c>
      <c r="DH8" s="0"/>
      <c r="DI8" s="5" t="s">
        <f>=DI7*(ABS(DI6)-ABS(DI5))</f>
      </c>
      <c r="DJ8" s="0" t="s">
        <v>409</v>
      </c>
      <c r="DK8" s="0"/>
      <c r="DL8" s="6" t="s">
        <f>=Портфель!H42*Портфель!$Q$13</f>
      </c>
      <c r="DM8" s="0" t="s">
        <v>7</v>
      </c>
      <c r="DN8" s="0"/>
      <c r="DO8" s="6" t="s">
        <f>=Портфель!H43*Портфель!$Q$13</f>
      </c>
      <c r="DP8" s="0" t="s">
        <v>7</v>
      </c>
      <c r="DQ8" s="0"/>
      <c r="DR8" s="5" t="s">
        <f>=DR5*(DR6*DR4/100-DR3+DR7)</f>
      </c>
      <c r="DS8" s="0" t="s">
        <v>409</v>
      </c>
    </row>
    <row collapsed="false" customFormat="false" customHeight="false" hidden="false" ht="12.1" outlineLevel="0" r="9">
      <c r="A9" s="0"/>
      <c r="B9" s="6" t="n">
        <v>50</v>
      </c>
      <c r="C9" s="0" t="s">
        <v>408</v>
      </c>
      <c r="D9" s="0"/>
      <c r="E9" s="5" t="s">
        <f>=E8*(ABS(E7)-ABS(E6))</f>
      </c>
      <c r="F9" s="0" t="s">
        <v>409</v>
      </c>
      <c r="G9" s="0"/>
      <c r="H9" s="6" t="n">
        <v>50</v>
      </c>
      <c r="I9" s="0" t="s">
        <v>408</v>
      </c>
      <c r="J9" s="0"/>
      <c r="K9" s="6" t="n">
        <v>6000</v>
      </c>
      <c r="L9" s="0" t="s">
        <v>408</v>
      </c>
      <c r="M9" s="0"/>
      <c r="N9" s="0"/>
      <c r="O9" s="0"/>
      <c r="P9" s="0"/>
      <c r="Q9" s="6" t="n">
        <v>126.02</v>
      </c>
      <c r="R9" s="0" t="s">
        <v>407</v>
      </c>
      <c r="S9" s="11" t="n">
        <v>44676</v>
      </c>
      <c r="T9" s="6" t="n">
        <v>1</v>
      </c>
      <c r="U9" s="6" t="n">
        <v>306.01</v>
      </c>
      <c r="V9" s="0"/>
      <c r="W9" s="5" t="s">
        <f>=SUM(X2:X8)/SUM(W2:W8)</f>
      </c>
      <c r="X9" s="0" t="s">
        <v>11</v>
      </c>
      <c r="Y9" s="0"/>
      <c r="Z9" s="0"/>
      <c r="AA9" s="0"/>
      <c r="AB9" s="11" t="n">
        <v>44957</v>
      </c>
      <c r="AC9" s="6" t="n">
        <v>1</v>
      </c>
      <c r="AD9" s="6" t="n">
        <v>454.81</v>
      </c>
      <c r="AE9" s="11" t="n">
        <v>44676</v>
      </c>
      <c r="AF9" s="6" t="n">
        <v>20</v>
      </c>
      <c r="AG9" s="6" t="n">
        <v>823.66</v>
      </c>
      <c r="AH9" s="0"/>
      <c r="AI9" s="0"/>
      <c r="AJ9" s="0"/>
      <c r="AK9" s="0"/>
      <c r="AL9" s="5" t="s">
        <f>=SUM(AM2:AM8)/SUM(AL2:AL8)</f>
      </c>
      <c r="AM9" s="0" t="s">
        <v>11</v>
      </c>
      <c r="AN9" s="0"/>
      <c r="AO9" s="0"/>
      <c r="AP9" s="0"/>
      <c r="AQ9" s="0"/>
      <c r="AR9" s="0"/>
      <c r="AS9" s="0"/>
      <c r="AT9" s="0"/>
      <c r="AU9" s="6" t="n">
        <v>50</v>
      </c>
      <c r="AV9" s="0" t="s">
        <v>408</v>
      </c>
      <c r="AW9" s="0"/>
      <c r="AX9" s="0"/>
      <c r="AY9" s="0"/>
      <c r="AZ9" s="0"/>
      <c r="BA9" s="0"/>
      <c r="BB9" s="0"/>
      <c r="BC9" s="0"/>
      <c r="BD9" s="0"/>
      <c r="BE9" s="0"/>
      <c r="BF9" s="0"/>
      <c r="BG9" s="0"/>
      <c r="BH9" s="0"/>
      <c r="BI9" s="0"/>
      <c r="BJ9" s="0"/>
      <c r="BK9" s="0"/>
      <c r="BL9" s="0"/>
      <c r="BM9" s="0"/>
      <c r="BN9" s="0"/>
      <c r="BO9" s="0"/>
      <c r="BP9" s="5" t="s">
        <f>=BP8*(ABS(BP7)-ABS(BP6))</f>
      </c>
      <c r="BQ9" s="0" t="s">
        <v>409</v>
      </c>
      <c r="BR9" s="0"/>
      <c r="BS9" s="0"/>
      <c r="BT9" s="0"/>
      <c r="BU9" s="0"/>
      <c r="BV9" s="6" t="n">
        <v>64.9</v>
      </c>
      <c r="BW9" s="0" t="s">
        <v>407</v>
      </c>
      <c r="BX9" s="0"/>
      <c r="BY9" s="0"/>
      <c r="BZ9" s="0"/>
      <c r="CA9" s="0"/>
      <c r="CB9" s="0"/>
      <c r="CC9" s="0"/>
      <c r="CD9" s="0"/>
      <c r="CE9" s="0"/>
      <c r="CF9" s="0"/>
      <c r="CG9" s="11" t="n">
        <v>44923</v>
      </c>
      <c r="CH9" s="6" t="n">
        <v>50</v>
      </c>
      <c r="CI9" s="6" t="n">
        <v>205.49</v>
      </c>
      <c r="CJ9" s="0"/>
      <c r="CK9" s="0"/>
      <c r="CL9" s="0"/>
      <c r="CM9" s="0"/>
      <c r="CN9" s="0"/>
      <c r="CO9" s="0"/>
      <c r="CP9" s="0"/>
      <c r="CQ9" s="0"/>
      <c r="CR9" s="0"/>
      <c r="CS9" s="0"/>
      <c r="CT9" s="0"/>
      <c r="CU9" s="0"/>
      <c r="CV9" s="0"/>
      <c r="CW9" s="0"/>
      <c r="CX9" s="0"/>
      <c r="CY9" s="0"/>
      <c r="CZ9" s="6" t="n">
        <v>7</v>
      </c>
      <c r="DA9" s="0" t="s">
        <v>408</v>
      </c>
      <c r="DB9" s="0"/>
      <c r="DC9" s="0"/>
      <c r="DD9" s="0"/>
      <c r="DE9" s="0"/>
      <c r="DF9" s="5" t="s">
        <f>=DF8*(ABS(DF7)-ABS(DF6))</f>
      </c>
      <c r="DG9" s="0" t="s">
        <v>409</v>
      </c>
      <c r="DH9" s="0"/>
      <c r="DI9" s="0"/>
      <c r="DJ9" s="0"/>
      <c r="DK9" s="0"/>
      <c r="DL9" s="5" t="s">
        <f>=DL6*(DL7*DL5/100-DL4+DL8)</f>
      </c>
      <c r="DM9" s="0" t="s">
        <v>409</v>
      </c>
      <c r="DN9" s="0"/>
      <c r="DO9" s="5" t="s">
        <f>=DO6*(DO7*DO5/100-DO4+DO8)</f>
      </c>
      <c r="DP9" s="0" t="s">
        <v>409</v>
      </c>
    </row>
    <row collapsed="false" customFormat="false" customHeight="false" hidden="false" ht="12.1" outlineLevel="0" r="10">
      <c r="A10" s="0"/>
      <c r="B10" s="5" t="s">
        <f>=B9*(ABS(B8)-ABS(B7))</f>
      </c>
      <c r="C10" s="0" t="s">
        <v>409</v>
      </c>
      <c r="D10" s="0"/>
      <c r="E10" s="0"/>
      <c r="F10" s="0"/>
      <c r="G10" s="0"/>
      <c r="H10" s="5" t="s">
        <f>=H9*(ABS(H8)-ABS(H7))</f>
      </c>
      <c r="I10" s="0" t="s">
        <v>409</v>
      </c>
      <c r="J10" s="0"/>
      <c r="K10" s="5" t="s">
        <f>=K9*(ABS(K8)-ABS(K7))</f>
      </c>
      <c r="L10" s="0" t="s">
        <v>409</v>
      </c>
      <c r="M10" s="0"/>
      <c r="N10" s="0"/>
      <c r="O10" s="0"/>
      <c r="P10" s="0"/>
      <c r="Q10" s="6" t="n">
        <v>60</v>
      </c>
      <c r="R10" s="0" t="s">
        <v>408</v>
      </c>
      <c r="S10" s="11" t="n">
        <v>44706</v>
      </c>
      <c r="T10" s="6" t="n">
        <v>1</v>
      </c>
      <c r="U10" s="6" t="n">
        <v>337.33</v>
      </c>
      <c r="V10" s="0"/>
      <c r="W10" s="6" t="n">
        <v>928.8</v>
      </c>
      <c r="X10" s="0" t="s">
        <v>407</v>
      </c>
      <c r="Y10" s="0"/>
      <c r="Z10" s="0"/>
      <c r="AA10" s="0"/>
      <c r="AB10" s="0"/>
      <c r="AC10" s="5" t="s">
        <f>=SUM(AD2:AD9)/SUM(AC2:AC9)</f>
      </c>
      <c r="AD10" s="0" t="s">
        <v>11</v>
      </c>
      <c r="AE10" s="11" t="n">
        <v>44719</v>
      </c>
      <c r="AF10" s="6" t="n">
        <v>50</v>
      </c>
      <c r="AG10" s="6" t="n">
        <v>1555.32</v>
      </c>
      <c r="AH10" s="0"/>
      <c r="AI10" s="0"/>
      <c r="AJ10" s="0"/>
      <c r="AK10" s="0"/>
      <c r="AL10" s="6" t="n">
        <v>0.4278</v>
      </c>
      <c r="AM10" s="0" t="s">
        <v>407</v>
      </c>
      <c r="AN10" s="0"/>
      <c r="AO10" s="0"/>
      <c r="AP10" s="0"/>
      <c r="AQ10" s="0"/>
      <c r="AR10" s="0"/>
      <c r="AS10" s="0"/>
      <c r="AT10" s="0"/>
      <c r="AU10" s="5" t="s">
        <f>=AU9*(ABS(AU8)-ABS(AU7))</f>
      </c>
      <c r="AV10" s="0" t="s">
        <v>409</v>
      </c>
      <c r="AW10" s="0"/>
      <c r="AX10" s="0"/>
      <c r="AY10" s="0"/>
      <c r="AZ10" s="0"/>
      <c r="BA10" s="0"/>
      <c r="BB10" s="0"/>
      <c r="BC10" s="0"/>
      <c r="BD10" s="0"/>
      <c r="BE10" s="0"/>
      <c r="BF10" s="0"/>
      <c r="BG10" s="0"/>
      <c r="BH10" s="0"/>
      <c r="BI10" s="0"/>
      <c r="BJ10" s="0"/>
      <c r="BK10" s="0"/>
      <c r="BL10" s="0"/>
      <c r="BM10" s="0"/>
      <c r="BN10" s="0"/>
      <c r="BO10" s="0"/>
      <c r="BP10" s="0"/>
      <c r="BQ10" s="0"/>
      <c r="BR10" s="0"/>
      <c r="BS10" s="0"/>
      <c r="BT10" s="0"/>
      <c r="BU10" s="0"/>
      <c r="BV10" s="6" t="n">
        <v>14</v>
      </c>
      <c r="BW10" s="0" t="s">
        <v>408</v>
      </c>
      <c r="BX10" s="0"/>
      <c r="BY10" s="0"/>
      <c r="BZ10" s="0"/>
      <c r="CA10" s="0"/>
      <c r="CB10" s="0"/>
      <c r="CC10" s="0"/>
      <c r="CD10" s="0"/>
      <c r="CE10" s="0"/>
      <c r="CF10" s="0"/>
      <c r="CG10" s="11" t="n">
        <v>45071</v>
      </c>
      <c r="CH10" s="6" t="n">
        <v>55</v>
      </c>
      <c r="CI10" s="6" t="n">
        <v>286.92</v>
      </c>
      <c r="CJ10" s="0"/>
      <c r="CK10" s="0"/>
      <c r="CL10" s="0"/>
      <c r="CM10" s="0"/>
      <c r="CN10" s="0"/>
      <c r="CO10" s="0"/>
      <c r="CP10" s="0"/>
      <c r="CQ10" s="0"/>
      <c r="CR10" s="0"/>
      <c r="CS10" s="0"/>
      <c r="CT10" s="0"/>
      <c r="CU10" s="0"/>
      <c r="CV10" s="0"/>
      <c r="CW10" s="0"/>
      <c r="CX10" s="0"/>
      <c r="CY10" s="0"/>
      <c r="CZ10" s="5" t="s">
        <f>=CZ9*(ABS(CZ8)-ABS(CZ7))</f>
      </c>
      <c r="DA10" s="0" t="s">
        <v>409</v>
      </c>
    </row>
    <row collapsed="false" customFormat="false" customHeight="false" hidden="false" ht="12.1" outlineLevel="0" r="11">
      <c r="A11" s="0"/>
      <c r="B11" s="0"/>
      <c r="C11" s="0"/>
      <c r="D11" s="0"/>
      <c r="E11" s="0"/>
      <c r="F11" s="0"/>
      <c r="G11" s="0"/>
      <c r="H11" s="0"/>
      <c r="I11" s="0"/>
      <c r="J11" s="0"/>
      <c r="K11" s="0"/>
      <c r="L11" s="0"/>
      <c r="M11" s="0"/>
      <c r="N11" s="0"/>
      <c r="O11" s="0"/>
      <c r="P11" s="0"/>
      <c r="Q11" s="5" t="s">
        <f>=Q10*(ABS(Q9)-ABS(Q8))</f>
      </c>
      <c r="R11" s="0" t="s">
        <v>409</v>
      </c>
      <c r="S11" s="11" t="n">
        <v>44740</v>
      </c>
      <c r="T11" s="6" t="n">
        <v>1</v>
      </c>
      <c r="U11" s="6" t="n">
        <v>408.88</v>
      </c>
      <c r="V11" s="0"/>
      <c r="W11" s="6" t="n">
        <v>7</v>
      </c>
      <c r="X11" s="0" t="s">
        <v>408</v>
      </c>
      <c r="Y11" s="0"/>
      <c r="Z11" s="0"/>
      <c r="AA11" s="0"/>
      <c r="AB11" s="0"/>
      <c r="AC11" s="6" t="n">
        <v>750</v>
      </c>
      <c r="AD11" s="0" t="s">
        <v>407</v>
      </c>
      <c r="AE11" s="11" t="n">
        <v>44767</v>
      </c>
      <c r="AF11" s="6" t="n">
        <v>20</v>
      </c>
      <c r="AG11" s="6" t="n">
        <v>534.47</v>
      </c>
      <c r="AH11" s="0"/>
      <c r="AI11" s="0"/>
      <c r="AJ11" s="0"/>
      <c r="AK11" s="0"/>
      <c r="AL11" s="6" t="n">
        <v>8000</v>
      </c>
      <c r="AM11" s="0" t="s">
        <v>408</v>
      </c>
      <c r="AN11" s="0"/>
      <c r="AO11" s="0"/>
      <c r="AP11" s="0"/>
      <c r="AQ11" s="0"/>
      <c r="AR11" s="0"/>
      <c r="AS11" s="0"/>
      <c r="AT11" s="0"/>
      <c r="AU11" s="0"/>
      <c r="AV11" s="0"/>
      <c r="AW11" s="0"/>
      <c r="AX11" s="0"/>
      <c r="AY11" s="0"/>
      <c r="AZ11" s="0"/>
      <c r="BA11" s="0"/>
      <c r="BB11" s="0"/>
      <c r="BC11" s="0"/>
      <c r="BD11" s="0"/>
      <c r="BE11" s="0"/>
      <c r="BF11" s="0"/>
      <c r="BG11" s="0"/>
      <c r="BH11" s="0"/>
      <c r="BI11" s="0"/>
      <c r="BJ11" s="0"/>
      <c r="BK11" s="0"/>
      <c r="BL11" s="0"/>
      <c r="BM11" s="0"/>
      <c r="BN11" s="0"/>
      <c r="BO11" s="0"/>
      <c r="BP11" s="0"/>
      <c r="BQ11" s="0"/>
      <c r="BR11" s="0"/>
      <c r="BS11" s="0"/>
      <c r="BT11" s="0"/>
      <c r="BU11" s="0"/>
      <c r="BV11" s="5" t="s">
        <f>=BV10*(ABS(BV9)-ABS(BV8))</f>
      </c>
      <c r="BW11" s="0" t="s">
        <v>409</v>
      </c>
      <c r="BX11" s="0"/>
      <c r="BY11" s="0"/>
      <c r="BZ11" s="0"/>
      <c r="CA11" s="0"/>
      <c r="CB11" s="0"/>
      <c r="CC11" s="0"/>
      <c r="CD11" s="0"/>
      <c r="CE11" s="0"/>
      <c r="CF11" s="0"/>
      <c r="CG11" s="0"/>
      <c r="CH11" s="5" t="s">
        <f>=SUM(CI2:CI10)/SUM(CH2:CH10)</f>
      </c>
      <c r="CI11" s="0" t="s">
        <v>11</v>
      </c>
    </row>
    <row collapsed="false" customFormat="false" customHeight="false" hidden="false" ht="12.1" outlineLevel="0" r="12">
      <c r="A12" s="0"/>
      <c r="B12" s="0"/>
      <c r="C12" s="0"/>
      <c r="D12" s="0"/>
      <c r="E12" s="0"/>
      <c r="F12" s="0"/>
      <c r="G12" s="0"/>
      <c r="H12" s="0"/>
      <c r="I12" s="0"/>
      <c r="J12" s="0"/>
      <c r="K12" s="0"/>
      <c r="L12" s="0"/>
      <c r="M12" s="0"/>
      <c r="N12" s="0"/>
      <c r="O12" s="0"/>
      <c r="P12" s="0"/>
      <c r="Q12" s="0"/>
      <c r="R12" s="0"/>
      <c r="S12" s="11" t="n">
        <v>44767</v>
      </c>
      <c r="T12" s="6" t="n">
        <v>1</v>
      </c>
      <c r="U12" s="6" t="n">
        <v>345.74</v>
      </c>
      <c r="V12" s="0"/>
      <c r="W12" s="5" t="s">
        <f>=W11*(ABS(W10)-ABS(W9))</f>
      </c>
      <c r="X12" s="0" t="s">
        <v>409</v>
      </c>
      <c r="Y12" s="0"/>
      <c r="Z12" s="0"/>
      <c r="AA12" s="0"/>
      <c r="AB12" s="0"/>
      <c r="AC12" s="6" t="n">
        <v>8</v>
      </c>
      <c r="AD12" s="0" t="s">
        <v>408</v>
      </c>
      <c r="AE12" s="11" t="n">
        <v>44861</v>
      </c>
      <c r="AF12" s="6" t="n">
        <v>20</v>
      </c>
      <c r="AG12" s="6" t="n">
        <v>645.95</v>
      </c>
      <c r="AH12" s="0"/>
      <c r="AI12" s="0"/>
      <c r="AJ12" s="0"/>
      <c r="AK12" s="0"/>
      <c r="AL12" s="5" t="s">
        <f>=AL11*(ABS(AL10)-ABS(AL9))</f>
      </c>
      <c r="AM12" s="0" t="s">
        <v>409</v>
      </c>
      <c r="AN12" s="0"/>
      <c r="AO12" s="0"/>
      <c r="AP12" s="0"/>
      <c r="AQ12" s="0"/>
      <c r="AR12" s="0"/>
      <c r="AS12" s="0"/>
      <c r="AT12" s="0"/>
      <c r="AU12" s="0"/>
      <c r="AV12" s="0"/>
      <c r="AW12" s="0"/>
      <c r="AX12" s="0"/>
      <c r="AY12" s="0"/>
      <c r="AZ12" s="0"/>
      <c r="BA12" s="0"/>
      <c r="BB12" s="0"/>
      <c r="BC12" s="0"/>
      <c r="BD12" s="0"/>
      <c r="BE12" s="0"/>
      <c r="BF12" s="0"/>
      <c r="BG12" s="0"/>
      <c r="BH12" s="0"/>
      <c r="BI12" s="0"/>
      <c r="BJ12" s="0"/>
      <c r="BK12" s="0"/>
      <c r="BL12" s="0"/>
      <c r="BM12" s="0"/>
      <c r="BN12" s="0"/>
      <c r="BO12" s="0"/>
      <c r="BP12" s="0"/>
      <c r="BQ12" s="0"/>
      <c r="BR12" s="0"/>
      <c r="BS12" s="0"/>
      <c r="BT12" s="0"/>
      <c r="BU12" s="0"/>
      <c r="BV12" s="0"/>
      <c r="BW12" s="0"/>
      <c r="BX12" s="0"/>
      <c r="BY12" s="0"/>
      <c r="BZ12" s="0"/>
      <c r="CA12" s="0"/>
      <c r="CB12" s="0"/>
      <c r="CC12" s="0"/>
      <c r="CD12" s="0"/>
      <c r="CE12" s="0"/>
      <c r="CF12" s="0"/>
      <c r="CG12" s="0"/>
      <c r="CH12" s="6" t="n">
        <v>6.41</v>
      </c>
      <c r="CI12" s="0" t="s">
        <v>407</v>
      </c>
    </row>
    <row collapsed="false" customFormat="false" customHeight="false" hidden="false" ht="12.1" outlineLevel="0" r="13">
      <c r="A13" s="0"/>
      <c r="B13" s="0"/>
      <c r="C13" s="0"/>
      <c r="D13" s="0"/>
      <c r="E13" s="0"/>
      <c r="F13" s="0"/>
      <c r="G13" s="0"/>
      <c r="H13" s="0"/>
      <c r="I13" s="0"/>
      <c r="J13" s="0"/>
      <c r="K13" s="0"/>
      <c r="L13" s="0"/>
      <c r="M13" s="0"/>
      <c r="N13" s="0"/>
      <c r="O13" s="0"/>
      <c r="P13" s="0"/>
      <c r="Q13" s="0"/>
      <c r="R13" s="0"/>
      <c r="S13" s="11" t="n">
        <v>44861</v>
      </c>
      <c r="T13" s="6" t="n">
        <v>1</v>
      </c>
      <c r="U13" s="6" t="n">
        <v>361.74</v>
      </c>
      <c r="V13" s="0"/>
      <c r="W13" s="0"/>
      <c r="X13" s="0"/>
      <c r="Y13" s="0"/>
      <c r="Z13" s="0"/>
      <c r="AA13" s="0"/>
      <c r="AB13" s="0"/>
      <c r="AC13" s="5" t="s">
        <f>=AC12*(ABS(AC11)-ABS(AC10))</f>
      </c>
      <c r="AD13" s="0" t="s">
        <v>409</v>
      </c>
      <c r="AE13" s="0"/>
      <c r="AF13" s="5" t="s">
        <f>=SUM(AG2:AG12)/SUM(AF2:AF12)</f>
      </c>
      <c r="AG13" s="0" t="s">
        <v>11</v>
      </c>
      <c r="AH13" s="0"/>
      <c r="AI13" s="0"/>
      <c r="AJ13" s="0"/>
      <c r="AK13" s="0"/>
      <c r="AL13" s="0"/>
      <c r="AM13" s="0"/>
      <c r="AN13" s="0"/>
      <c r="AO13" s="0"/>
      <c r="AP13" s="0"/>
      <c r="AQ13" s="0"/>
      <c r="AR13" s="0"/>
      <c r="AS13" s="0"/>
      <c r="AT13" s="0"/>
      <c r="AU13" s="0"/>
      <c r="AV13" s="0"/>
      <c r="AW13" s="0"/>
      <c r="AX13" s="0"/>
      <c r="AY13" s="0"/>
      <c r="AZ13" s="0"/>
      <c r="BA13" s="0"/>
      <c r="BB13" s="0"/>
      <c r="BC13" s="0"/>
      <c r="BD13" s="0"/>
      <c r="BE13" s="0"/>
      <c r="BF13" s="0"/>
      <c r="BG13" s="0"/>
      <c r="BH13" s="0"/>
      <c r="BI13" s="0"/>
      <c r="BJ13" s="0"/>
      <c r="BK13" s="0"/>
      <c r="BL13" s="0"/>
      <c r="BM13" s="0"/>
      <c r="BN13" s="0"/>
      <c r="BO13" s="0"/>
      <c r="BP13" s="0"/>
      <c r="BQ13" s="0"/>
      <c r="BR13" s="0"/>
      <c r="BS13" s="0"/>
      <c r="BT13" s="0"/>
      <c r="BU13" s="0"/>
      <c r="BV13" s="0"/>
      <c r="BW13" s="0"/>
      <c r="BX13" s="0"/>
      <c r="BY13" s="0"/>
      <c r="BZ13" s="0"/>
      <c r="CA13" s="0"/>
      <c r="CB13" s="0"/>
      <c r="CC13" s="0"/>
      <c r="CD13" s="0"/>
      <c r="CE13" s="0"/>
      <c r="CF13" s="0"/>
      <c r="CG13" s="0"/>
      <c r="CH13" s="6" t="n">
        <v>520</v>
      </c>
      <c r="CI13" s="0" t="s">
        <v>408</v>
      </c>
    </row>
    <row collapsed="false" customFormat="false" customHeight="false" hidden="false" ht="12.1" outlineLevel="0" r="14">
      <c r="A14" s="0"/>
      <c r="B14" s="0"/>
      <c r="C14" s="0"/>
      <c r="D14" s="0"/>
      <c r="E14" s="0"/>
      <c r="F14" s="0"/>
      <c r="G14" s="0"/>
      <c r="H14" s="0"/>
      <c r="I14" s="0"/>
      <c r="J14" s="0"/>
      <c r="K14" s="0"/>
      <c r="L14" s="0"/>
      <c r="M14" s="0"/>
      <c r="N14" s="0"/>
      <c r="O14" s="0"/>
      <c r="P14" s="0"/>
      <c r="Q14" s="0"/>
      <c r="R14" s="0"/>
      <c r="S14" s="11" t="n">
        <v>44957</v>
      </c>
      <c r="T14" s="6" t="n">
        <v>1</v>
      </c>
      <c r="U14" s="6" t="n">
        <v>328.6</v>
      </c>
      <c r="V14" s="0"/>
      <c r="W14" s="0"/>
      <c r="X14" s="0"/>
      <c r="Y14" s="0"/>
      <c r="Z14" s="0"/>
      <c r="AA14" s="0"/>
      <c r="AB14" s="0"/>
      <c r="AC14" s="0"/>
      <c r="AD14" s="0"/>
      <c r="AE14" s="0"/>
      <c r="AF14" s="6" t="n">
        <v>27.205</v>
      </c>
      <c r="AG14" s="0" t="s">
        <v>407</v>
      </c>
      <c r="AH14" s="0"/>
      <c r="AI14" s="0"/>
      <c r="AJ14" s="0"/>
      <c r="AK14" s="0"/>
      <c r="AL14" s="0"/>
      <c r="AM14" s="0"/>
      <c r="AN14" s="0"/>
      <c r="AO14" s="0"/>
      <c r="AP14" s="0"/>
      <c r="AQ14" s="0"/>
      <c r="AR14" s="0"/>
      <c r="AS14" s="0"/>
      <c r="AT14" s="0"/>
      <c r="AU14" s="0"/>
      <c r="AV14" s="0"/>
      <c r="AW14" s="0"/>
      <c r="AX14" s="0"/>
      <c r="AY14" s="0"/>
      <c r="AZ14" s="0"/>
      <c r="BA14" s="0"/>
      <c r="BB14" s="0"/>
      <c r="BC14" s="0"/>
      <c r="BD14" s="0"/>
      <c r="BE14" s="0"/>
      <c r="BF14" s="0"/>
      <c r="BG14" s="0"/>
      <c r="BH14" s="0"/>
      <c r="BI14" s="0"/>
      <c r="BJ14" s="0"/>
      <c r="BK14" s="0"/>
      <c r="BL14" s="0"/>
      <c r="BM14" s="0"/>
      <c r="BN14" s="0"/>
      <c r="BO14" s="0"/>
      <c r="BP14" s="0"/>
      <c r="BQ14" s="0"/>
      <c r="BR14" s="0"/>
      <c r="BS14" s="0"/>
      <c r="BT14" s="0"/>
      <c r="BU14" s="0"/>
      <c r="BV14" s="0"/>
      <c r="BW14" s="0"/>
      <c r="BX14" s="0"/>
      <c r="BY14" s="0"/>
      <c r="BZ14" s="0"/>
      <c r="CA14" s="0"/>
      <c r="CB14" s="0"/>
      <c r="CC14" s="0"/>
      <c r="CD14" s="0"/>
      <c r="CE14" s="0"/>
      <c r="CF14" s="0"/>
      <c r="CG14" s="0"/>
      <c r="CH14" s="5" t="s">
        <f>=CH13*(ABS(CH12)-ABS(CH11))</f>
      </c>
      <c r="CI14" s="0" t="s">
        <v>409</v>
      </c>
    </row>
    <row collapsed="false" customFormat="false" customHeight="false" hidden="false" ht="12.1" outlineLevel="0" r="15">
      <c r="A15" s="0"/>
      <c r="B15" s="0"/>
      <c r="C15" s="0"/>
      <c r="D15" s="0"/>
      <c r="E15" s="0"/>
      <c r="F15" s="0"/>
      <c r="G15" s="0"/>
      <c r="H15" s="0"/>
      <c r="I15" s="0"/>
      <c r="J15" s="0"/>
      <c r="K15" s="0"/>
      <c r="L15" s="0"/>
      <c r="M15" s="0"/>
      <c r="N15" s="0"/>
      <c r="O15" s="0"/>
      <c r="P15" s="0"/>
      <c r="Q15" s="0"/>
      <c r="R15" s="0"/>
      <c r="S15" s="0"/>
      <c r="T15" s="5" t="s">
        <f>=SUM(U2:U14)/SUM(T2:T14)</f>
      </c>
      <c r="U15" s="0" t="s">
        <v>11</v>
      </c>
      <c r="V15" s="0"/>
      <c r="W15" s="0"/>
      <c r="X15" s="0"/>
      <c r="Y15" s="0"/>
      <c r="Z15" s="0"/>
      <c r="AA15" s="0"/>
      <c r="AB15" s="0"/>
      <c r="AC15" s="0"/>
      <c r="AD15" s="0"/>
      <c r="AE15" s="0"/>
      <c r="AF15" s="6" t="n">
        <v>180</v>
      </c>
      <c r="AG15" s="0" t="s">
        <v>408</v>
      </c>
    </row>
    <row collapsed="false" customFormat="false" customHeight="false" hidden="false" ht="12.1" outlineLevel="0" r="16">
      <c r="A16" s="0"/>
      <c r="B16" s="0"/>
      <c r="C16" s="0"/>
      <c r="D16" s="0"/>
      <c r="E16" s="0"/>
      <c r="F16" s="0"/>
      <c r="G16" s="0"/>
      <c r="H16" s="0"/>
      <c r="I16" s="0"/>
      <c r="J16" s="0"/>
      <c r="K16" s="0"/>
      <c r="L16" s="0"/>
      <c r="M16" s="0"/>
      <c r="N16" s="0"/>
      <c r="O16" s="0"/>
      <c r="P16" s="0"/>
      <c r="Q16" s="0"/>
      <c r="R16" s="0"/>
      <c r="S16" s="0"/>
      <c r="T16" s="6" t="n">
        <v>562.9</v>
      </c>
      <c r="U16" s="0" t="s">
        <v>407</v>
      </c>
      <c r="V16" s="0"/>
      <c r="W16" s="0"/>
      <c r="X16" s="0"/>
      <c r="Y16" s="0"/>
      <c r="Z16" s="0"/>
      <c r="AA16" s="0"/>
      <c r="AB16" s="0"/>
      <c r="AC16" s="0"/>
      <c r="AD16" s="0"/>
      <c r="AE16" s="0"/>
      <c r="AF16" s="5" t="s">
        <f>=AF15*(ABS(AF14)-ABS(AF13))</f>
      </c>
      <c r="AG16" s="0" t="s">
        <v>409</v>
      </c>
    </row>
    <row collapsed="false" customFormat="false" customHeight="false" hidden="false" ht="12.1" outlineLevel="0" r="17">
      <c r="A17" s="0"/>
      <c r="B17" s="0"/>
      <c r="C17" s="0"/>
      <c r="D17" s="0"/>
      <c r="E17" s="0"/>
      <c r="F17" s="0"/>
      <c r="G17" s="0"/>
      <c r="H17" s="0"/>
      <c r="I17" s="0"/>
      <c r="J17" s="0"/>
      <c r="K17" s="0"/>
      <c r="L17" s="0"/>
      <c r="M17" s="0"/>
      <c r="N17" s="0"/>
      <c r="O17" s="0"/>
      <c r="P17" s="0"/>
      <c r="Q17" s="0"/>
      <c r="R17" s="0"/>
      <c r="S17" s="0"/>
      <c r="T17" s="6" t="n">
        <v>13</v>
      </c>
      <c r="U17" s="0" t="s">
        <v>408</v>
      </c>
    </row>
    <row collapsed="false" customFormat="false" customHeight="false" hidden="false" ht="12.1" outlineLevel="0" r="18">
      <c r="A18" s="0"/>
      <c r="B18" s="0"/>
      <c r="C18" s="0"/>
      <c r="D18" s="0"/>
      <c r="E18" s="0"/>
      <c r="F18" s="0"/>
      <c r="G18" s="0"/>
      <c r="H18" s="0"/>
      <c r="I18" s="0"/>
      <c r="J18" s="0"/>
      <c r="K18" s="0"/>
      <c r="L18" s="0"/>
      <c r="M18" s="0"/>
      <c r="N18" s="0"/>
      <c r="O18" s="0"/>
      <c r="P18" s="0"/>
      <c r="Q18" s="0"/>
      <c r="R18" s="0"/>
      <c r="S18" s="0"/>
      <c r="T18" s="5" t="s">
        <f>=T17*(ABS(T16)-ABS(T15))</f>
      </c>
      <c r="U18" s="0" t="s">
        <v>409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2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9" t="s">
        <v>126</v>
      </c>
      <c r="B1" s="19" t="s">
        <v>0</v>
      </c>
      <c r="C1" s="19" t="s">
        <v>2</v>
      </c>
      <c r="D1" s="19" t="s">
        <v>410</v>
      </c>
      <c r="E1" s="19" t="s">
        <v>1</v>
      </c>
      <c r="F1" s="19" t="s">
        <v>3</v>
      </c>
      <c r="G1" s="19" t="s">
        <v>4</v>
      </c>
      <c r="H1" s="19" t="s">
        <v>5</v>
      </c>
      <c r="I1" s="19" t="s">
        <v>9</v>
      </c>
      <c r="J1" s="19" t="s">
        <v>7</v>
      </c>
      <c r="K1" s="19" t="s">
        <v>411</v>
      </c>
      <c r="L1" s="19" t="s">
        <v>412</v>
      </c>
      <c r="M1" s="19" t="s">
        <v>19</v>
      </c>
      <c r="N1" s="19" t="s">
        <v>413</v>
      </c>
    </row>
    <row collapsed="false" customFormat="false" customHeight="false" hidden="false" ht="12.1" outlineLevel="0" r="2">
      <c r="A2" s="22" t="n">
        <v>44175.083333333</v>
      </c>
      <c r="B2" s="23" t="s">
        <v>414</v>
      </c>
      <c r="C2" s="23" t="s">
        <v>134</v>
      </c>
      <c r="D2" s="23" t="s">
        <v>414</v>
      </c>
      <c r="E2" s="23" t="s">
        <v>414</v>
      </c>
      <c r="F2" s="23" t="s">
        <v>19</v>
      </c>
      <c r="G2" s="24" t="n">
        <v>2</v>
      </c>
      <c r="H2" s="25" t="n">
        <v>280</v>
      </c>
      <c r="I2" s="25" t="n">
        <v>560</v>
      </c>
      <c r="J2" s="25" t="n">
        <v>0</v>
      </c>
      <c r="K2" s="25" t="n">
        <v>0</v>
      </c>
      <c r="L2" s="25" t="n">
        <v>0</v>
      </c>
      <c r="M2" s="6" t="s">
        <f>=I2+J2+K2+L2</f>
      </c>
      <c r="N2" s="23"/>
    </row>
    <row collapsed="false" customFormat="false" customHeight="false" hidden="false" ht="12.1" outlineLevel="0" r="3">
      <c r="A3" s="22" t="n">
        <v>44176.083333333</v>
      </c>
      <c r="B3" s="23" t="s">
        <v>414</v>
      </c>
      <c r="C3" s="23" t="s">
        <v>134</v>
      </c>
      <c r="D3" s="23" t="s">
        <v>414</v>
      </c>
      <c r="E3" s="23" t="s">
        <v>414</v>
      </c>
      <c r="F3" s="23" t="s">
        <v>19</v>
      </c>
      <c r="G3" s="24" t="n">
        <v>1</v>
      </c>
      <c r="H3" s="25" t="n">
        <v>300</v>
      </c>
      <c r="I3" s="25" t="n">
        <v>300</v>
      </c>
      <c r="J3" s="25" t="n">
        <v>0</v>
      </c>
      <c r="K3" s="25" t="n">
        <v>0</v>
      </c>
      <c r="L3" s="25" t="n">
        <v>0</v>
      </c>
      <c r="M3" s="6" t="s">
        <f>=I3+J3+K3+L3</f>
      </c>
      <c r="N3" s="23"/>
    </row>
    <row collapsed="false" customFormat="false" customHeight="false" hidden="false" ht="12.1" outlineLevel="0" r="4">
      <c r="A4" s="22" t="n">
        <v>44179.083333333</v>
      </c>
      <c r="B4" s="23" t="s">
        <v>414</v>
      </c>
      <c r="C4" s="23" t="s">
        <v>134</v>
      </c>
      <c r="D4" s="23" t="s">
        <v>414</v>
      </c>
      <c r="E4" s="23" t="s">
        <v>414</v>
      </c>
      <c r="F4" s="23" t="s">
        <v>19</v>
      </c>
      <c r="G4" s="24" t="n">
        <v>1</v>
      </c>
      <c r="H4" s="25" t="n">
        <v>500</v>
      </c>
      <c r="I4" s="25" t="n">
        <v>500</v>
      </c>
      <c r="J4" s="25" t="n">
        <v>0</v>
      </c>
      <c r="K4" s="25" t="n">
        <v>0</v>
      </c>
      <c r="L4" s="25" t="n">
        <v>0</v>
      </c>
      <c r="M4" s="6" t="s">
        <f>=I4+J4+K4+L4</f>
      </c>
      <c r="N4" s="23"/>
    </row>
    <row collapsed="false" customFormat="false" customHeight="false" hidden="false" ht="12.1" outlineLevel="0" r="5">
      <c r="A5" s="21" t="n">
        <v>44179.8909375</v>
      </c>
      <c r="B5" s="17" t="s">
        <v>354</v>
      </c>
      <c r="C5" s="17" t="s">
        <v>415</v>
      </c>
      <c r="D5" s="17" t="s">
        <v>349</v>
      </c>
      <c r="E5" s="17" t="s">
        <v>17</v>
      </c>
      <c r="F5" s="17" t="s">
        <v>19</v>
      </c>
      <c r="G5" s="7" t="n">
        <v>1</v>
      </c>
      <c r="H5" s="6" t="n">
        <v>514.3</v>
      </c>
      <c r="I5" s="6" t="n">
        <v>-514.3</v>
      </c>
      <c r="J5" s="6" t="n">
        <v>0</v>
      </c>
      <c r="K5" s="6" t="n">
        <v>-1.54</v>
      </c>
      <c r="L5" s="6" t="n">
        <v>-0.05</v>
      </c>
      <c r="M5" s="6" t="s">
        <f>=I5+J5+K5+L5</f>
      </c>
      <c r="N5" s="17"/>
    </row>
    <row collapsed="false" customFormat="false" customHeight="false" hidden="false" ht="12.1" outlineLevel="0" r="6">
      <c r="A6" s="22" t="n">
        <v>44183.083333333</v>
      </c>
      <c r="B6" s="23" t="s">
        <v>414</v>
      </c>
      <c r="C6" s="23" t="s">
        <v>134</v>
      </c>
      <c r="D6" s="23" t="s">
        <v>414</v>
      </c>
      <c r="E6" s="23" t="s">
        <v>414</v>
      </c>
      <c r="F6" s="23" t="s">
        <v>19</v>
      </c>
      <c r="G6" s="24" t="n">
        <v>1</v>
      </c>
      <c r="H6" s="25" t="n">
        <v>21.36</v>
      </c>
      <c r="I6" s="25" t="n">
        <v>21.36</v>
      </c>
      <c r="J6" s="25" t="n">
        <v>0</v>
      </c>
      <c r="K6" s="25" t="n">
        <v>0</v>
      </c>
      <c r="L6" s="25" t="n">
        <v>0</v>
      </c>
      <c r="M6" s="6" t="s">
        <f>=I6+J6+K6+L6</f>
      </c>
      <c r="N6" s="23"/>
    </row>
    <row collapsed="false" customFormat="false" customHeight="false" hidden="false" ht="12.1" outlineLevel="0" r="7">
      <c r="A7" s="21" t="n">
        <v>44187.564212963</v>
      </c>
      <c r="B7" s="17" t="s">
        <v>71</v>
      </c>
      <c r="C7" s="17" t="s">
        <v>416</v>
      </c>
      <c r="D7" s="17" t="s">
        <v>349</v>
      </c>
      <c r="E7" s="17" t="s">
        <v>17</v>
      </c>
      <c r="F7" s="17" t="s">
        <v>19</v>
      </c>
      <c r="G7" s="7" t="n">
        <v>10</v>
      </c>
      <c r="H7" s="6" t="n">
        <v>69.1</v>
      </c>
      <c r="I7" s="6" t="n">
        <v>-691</v>
      </c>
      <c r="J7" s="6" t="n">
        <v>0</v>
      </c>
      <c r="K7" s="6" t="n">
        <v>-2.07</v>
      </c>
      <c r="L7" s="6" t="n">
        <v>-0.07</v>
      </c>
      <c r="M7" s="6" t="s">
        <f>=I7+J7+K7+L7</f>
      </c>
      <c r="N7" s="17"/>
    </row>
    <row collapsed="false" customFormat="false" customHeight="false" hidden="false" ht="12.1" outlineLevel="0" r="8">
      <c r="A8" s="22" t="n">
        <v>44188.083333333</v>
      </c>
      <c r="B8" s="23" t="s">
        <v>414</v>
      </c>
      <c r="C8" s="23" t="s">
        <v>134</v>
      </c>
      <c r="D8" s="23" t="s">
        <v>414</v>
      </c>
      <c r="E8" s="23" t="s">
        <v>414</v>
      </c>
      <c r="F8" s="23" t="s">
        <v>19</v>
      </c>
      <c r="G8" s="24" t="n">
        <v>2</v>
      </c>
      <c r="H8" s="25" t="n">
        <v>725</v>
      </c>
      <c r="I8" s="25" t="n">
        <v>1450</v>
      </c>
      <c r="J8" s="25" t="n">
        <v>0</v>
      </c>
      <c r="K8" s="25" t="n">
        <v>0</v>
      </c>
      <c r="L8" s="25" t="n">
        <v>0</v>
      </c>
      <c r="M8" s="6" t="s">
        <f>=I8+J8+K8+L8</f>
      </c>
      <c r="N8" s="23"/>
    </row>
    <row collapsed="false" customFormat="false" customHeight="false" hidden="false" ht="12.1" outlineLevel="0" r="9">
      <c r="A9" s="21" t="n">
        <v>44188.858796296</v>
      </c>
      <c r="B9" s="17" t="s">
        <v>355</v>
      </c>
      <c r="C9" s="17" t="s">
        <v>417</v>
      </c>
      <c r="D9" s="17" t="s">
        <v>349</v>
      </c>
      <c r="E9" s="17" t="s">
        <v>17</v>
      </c>
      <c r="F9" s="17" t="s">
        <v>19</v>
      </c>
      <c r="G9" s="7" t="n">
        <v>10</v>
      </c>
      <c r="H9" s="6" t="n">
        <v>143.16</v>
      </c>
      <c r="I9" s="6" t="n">
        <v>-1431.6</v>
      </c>
      <c r="J9" s="6" t="n">
        <v>0</v>
      </c>
      <c r="K9" s="6" t="n">
        <v>-4.29</v>
      </c>
      <c r="L9" s="6" t="n">
        <v>-0.14</v>
      </c>
      <c r="M9" s="6" t="s">
        <f>=I9+J9+K9+L9</f>
      </c>
      <c r="N9" s="17"/>
    </row>
    <row collapsed="false" customFormat="false" customHeight="false" hidden="false" ht="12.1" outlineLevel="0" r="10">
      <c r="A10" s="22" t="n">
        <v>44204.083333333</v>
      </c>
      <c r="B10" s="23" t="s">
        <v>414</v>
      </c>
      <c r="C10" s="23" t="s">
        <v>134</v>
      </c>
      <c r="D10" s="23" t="s">
        <v>414</v>
      </c>
      <c r="E10" s="23" t="s">
        <v>414</v>
      </c>
      <c r="F10" s="23" t="s">
        <v>19</v>
      </c>
      <c r="G10" s="24" t="n">
        <v>1</v>
      </c>
      <c r="H10" s="25" t="n">
        <v>1000</v>
      </c>
      <c r="I10" s="25" t="n">
        <v>1000</v>
      </c>
      <c r="J10" s="25" t="n">
        <v>0</v>
      </c>
      <c r="K10" s="25" t="n">
        <v>0</v>
      </c>
      <c r="L10" s="25" t="n">
        <v>0</v>
      </c>
      <c r="M10" s="6" t="s">
        <f>=I10+J10+K10+L10</f>
      </c>
      <c r="N10" s="23"/>
    </row>
    <row collapsed="false" customFormat="false" customHeight="false" hidden="false" ht="12.1" outlineLevel="0" r="11">
      <c r="A11" s="21" t="n">
        <v>44204.523645833</v>
      </c>
      <c r="B11" s="17" t="s">
        <v>356</v>
      </c>
      <c r="C11" s="17" t="s">
        <v>418</v>
      </c>
      <c r="D11" s="17" t="s">
        <v>349</v>
      </c>
      <c r="E11" s="17" t="s">
        <v>91</v>
      </c>
      <c r="F11" s="17" t="s">
        <v>19</v>
      </c>
      <c r="G11" s="7" t="n">
        <v>1</v>
      </c>
      <c r="H11" s="6" t="n">
        <v>952.1</v>
      </c>
      <c r="I11" s="6" t="n">
        <v>-952.1</v>
      </c>
      <c r="J11" s="6" t="n">
        <v>0</v>
      </c>
      <c r="K11" s="6" t="n">
        <v>-2.86</v>
      </c>
      <c r="L11" s="6" t="n">
        <v>-0.09</v>
      </c>
      <c r="M11" s="6" t="s">
        <f>=I11+J11+K11+L11</f>
      </c>
      <c r="N11" s="17"/>
    </row>
    <row collapsed="false" customFormat="false" customHeight="false" hidden="false" ht="12.1" outlineLevel="0" r="12">
      <c r="A12" s="22" t="n">
        <v>44207.083333333</v>
      </c>
      <c r="B12" s="23" t="s">
        <v>419</v>
      </c>
      <c r="C12" s="23" t="s">
        <v>420</v>
      </c>
      <c r="D12" s="23" t="s">
        <v>419</v>
      </c>
      <c r="E12" s="23" t="s">
        <v>419</v>
      </c>
      <c r="F12" s="23" t="s">
        <v>19</v>
      </c>
      <c r="G12" s="24" t="n">
        <v>1</v>
      </c>
      <c r="H12" s="25" t="n">
        <v>43.8</v>
      </c>
      <c r="I12" s="25" t="n">
        <v>43.8</v>
      </c>
      <c r="J12" s="25" t="n">
        <v>0</v>
      </c>
      <c r="K12" s="25" t="n">
        <v>0</v>
      </c>
      <c r="L12" s="25" t="n">
        <v>0</v>
      </c>
      <c r="M12" s="6" t="s">
        <f>=I12+J12+K12+L12</f>
      </c>
      <c r="N12" s="23"/>
    </row>
    <row collapsed="false" customFormat="false" customHeight="false" hidden="false" ht="12.1" outlineLevel="0" r="13">
      <c r="A13" s="22" t="n">
        <v>44208.083333333</v>
      </c>
      <c r="B13" s="23" t="s">
        <v>414</v>
      </c>
      <c r="C13" s="23" t="s">
        <v>134</v>
      </c>
      <c r="D13" s="23" t="s">
        <v>414</v>
      </c>
      <c r="E13" s="23" t="s">
        <v>414</v>
      </c>
      <c r="F13" s="23" t="s">
        <v>19</v>
      </c>
      <c r="G13" s="24" t="n">
        <v>1</v>
      </c>
      <c r="H13" s="25" t="n">
        <v>319.55</v>
      </c>
      <c r="I13" s="25" t="n">
        <v>319.55</v>
      </c>
      <c r="J13" s="25" t="n">
        <v>0</v>
      </c>
      <c r="K13" s="25" t="n">
        <v>0</v>
      </c>
      <c r="L13" s="25" t="n">
        <v>0</v>
      </c>
      <c r="M13" s="6" t="s">
        <f>=I13+J13+K13+L13</f>
      </c>
      <c r="N13" s="23"/>
    </row>
    <row collapsed="false" customFormat="false" customHeight="false" hidden="false" ht="12.1" outlineLevel="0" r="14">
      <c r="A14" s="21" t="n">
        <v>44208.533078704</v>
      </c>
      <c r="B14" s="17" t="s">
        <v>87</v>
      </c>
      <c r="C14" s="17" t="s">
        <v>421</v>
      </c>
      <c r="D14" s="17" t="s">
        <v>349</v>
      </c>
      <c r="E14" s="17" t="s">
        <v>17</v>
      </c>
      <c r="F14" s="17" t="s">
        <v>19</v>
      </c>
      <c r="G14" s="7" t="n">
        <v>10000</v>
      </c>
      <c r="H14" s="6" t="n">
        <v>0.04048</v>
      </c>
      <c r="I14" s="6" t="n">
        <v>-404.8</v>
      </c>
      <c r="J14" s="6" t="n">
        <v>0</v>
      </c>
      <c r="K14" s="6" t="n">
        <v>-1.21</v>
      </c>
      <c r="L14" s="6" t="n">
        <v>-0.04</v>
      </c>
      <c r="M14" s="6" t="s">
        <f>=I14+J14+K14+L14</f>
      </c>
      <c r="N14" s="17"/>
    </row>
    <row collapsed="false" customFormat="false" customHeight="false" hidden="false" ht="12.1" outlineLevel="0" r="15">
      <c r="A15" s="22" t="n">
        <v>44218.083333333</v>
      </c>
      <c r="B15" s="23" t="s">
        <v>414</v>
      </c>
      <c r="C15" s="23" t="s">
        <v>134</v>
      </c>
      <c r="D15" s="23" t="s">
        <v>414</v>
      </c>
      <c r="E15" s="23" t="s">
        <v>414</v>
      </c>
      <c r="F15" s="23" t="s">
        <v>19</v>
      </c>
      <c r="G15" s="24" t="n">
        <v>1</v>
      </c>
      <c r="H15" s="25" t="n">
        <v>2000</v>
      </c>
      <c r="I15" s="25" t="n">
        <v>2000</v>
      </c>
      <c r="J15" s="25" t="n">
        <v>0</v>
      </c>
      <c r="K15" s="25" t="n">
        <v>0</v>
      </c>
      <c r="L15" s="25" t="n">
        <v>0</v>
      </c>
      <c r="M15" s="6" t="s">
        <f>=I15+J15+K15+L15</f>
      </c>
      <c r="N15" s="23"/>
    </row>
    <row collapsed="false" customFormat="false" customHeight="false" hidden="false" ht="12.1" outlineLevel="0" r="16">
      <c r="A16" s="26" t="n">
        <v>44221.562152778</v>
      </c>
      <c r="B16" s="27" t="s">
        <v>355</v>
      </c>
      <c r="C16" s="27" t="s">
        <v>417</v>
      </c>
      <c r="D16" s="27" t="s">
        <v>352</v>
      </c>
      <c r="E16" s="27" t="s">
        <v>17</v>
      </c>
      <c r="F16" s="27" t="s">
        <v>19</v>
      </c>
      <c r="G16" s="28" t="n">
        <v>-10</v>
      </c>
      <c r="H16" s="29" t="n">
        <v>140.96</v>
      </c>
      <c r="I16" s="29" t="n">
        <v>1409.6</v>
      </c>
      <c r="J16" s="29" t="n">
        <v>0</v>
      </c>
      <c r="K16" s="29" t="n">
        <v>-4.23</v>
      </c>
      <c r="L16" s="29" t="n">
        <v>-0.14</v>
      </c>
      <c r="M16" s="6" t="s">
        <f>=I16+J16+K16+L16</f>
      </c>
      <c r="N16" s="27"/>
    </row>
    <row collapsed="false" customFormat="false" customHeight="false" hidden="false" ht="12.1" outlineLevel="0" r="17">
      <c r="A17" s="21" t="n">
        <v>44228.527881944</v>
      </c>
      <c r="B17" s="17" t="s">
        <v>24</v>
      </c>
      <c r="C17" s="17" t="s">
        <v>422</v>
      </c>
      <c r="D17" s="17" t="s">
        <v>349</v>
      </c>
      <c r="E17" s="17" t="s">
        <v>17</v>
      </c>
      <c r="F17" s="17" t="s">
        <v>19</v>
      </c>
      <c r="G17" s="7" t="n">
        <v>10</v>
      </c>
      <c r="H17" s="6" t="n">
        <v>328.9</v>
      </c>
      <c r="I17" s="6" t="n">
        <v>-3289</v>
      </c>
      <c r="J17" s="6" t="n">
        <v>0</v>
      </c>
      <c r="K17" s="6" t="n">
        <v>-1.97</v>
      </c>
      <c r="L17" s="6" t="n">
        <v>-0.31</v>
      </c>
      <c r="M17" s="6" t="s">
        <f>=I17+J17+K17+L17</f>
      </c>
      <c r="N17" s="17"/>
    </row>
    <row collapsed="false" customFormat="false" customHeight="false" hidden="false" ht="12.1" outlineLevel="0" r="18">
      <c r="A18" s="22" t="n">
        <v>44229.083333333</v>
      </c>
      <c r="B18" s="23" t="s">
        <v>414</v>
      </c>
      <c r="C18" s="23" t="s">
        <v>134</v>
      </c>
      <c r="D18" s="23" t="s">
        <v>414</v>
      </c>
      <c r="E18" s="23" t="s">
        <v>414</v>
      </c>
      <c r="F18" s="23" t="s">
        <v>19</v>
      </c>
      <c r="G18" s="24" t="n">
        <v>1</v>
      </c>
      <c r="H18" s="25" t="n">
        <v>2500</v>
      </c>
      <c r="I18" s="25" t="n">
        <v>2500</v>
      </c>
      <c r="J18" s="25" t="n">
        <v>0</v>
      </c>
      <c r="K18" s="25" t="n">
        <v>0</v>
      </c>
      <c r="L18" s="25" t="n">
        <v>0</v>
      </c>
      <c r="M18" s="6" t="s">
        <f>=I18+J18+K18+L18</f>
      </c>
      <c r="N18" s="23"/>
    </row>
    <row collapsed="false" customFormat="false" customHeight="false" hidden="false" ht="12.1" outlineLevel="0" r="19">
      <c r="A19" s="21" t="n">
        <v>44229.580104167</v>
      </c>
      <c r="B19" s="17" t="s">
        <v>357</v>
      </c>
      <c r="C19" s="17" t="s">
        <v>423</v>
      </c>
      <c r="D19" s="17" t="s">
        <v>349</v>
      </c>
      <c r="E19" s="17" t="s">
        <v>113</v>
      </c>
      <c r="F19" s="17" t="s">
        <v>19</v>
      </c>
      <c r="G19" s="7" t="n">
        <v>2</v>
      </c>
      <c r="H19" s="6" t="n">
        <v>100.55</v>
      </c>
      <c r="I19" s="6" t="n">
        <v>-2011</v>
      </c>
      <c r="J19" s="6" t="n">
        <v>-9.04</v>
      </c>
      <c r="K19" s="6" t="n">
        <v>-1.21</v>
      </c>
      <c r="L19" s="6" t="n">
        <v>-0.25</v>
      </c>
      <c r="M19" s="6" t="s">
        <f>=I19+J19+K19+L19</f>
      </c>
      <c r="N19" s="17"/>
    </row>
    <row collapsed="false" customFormat="false" customHeight="false" hidden="false" ht="12.1" outlineLevel="0" r="20">
      <c r="A20" s="22" t="n">
        <v>44246.083333333</v>
      </c>
      <c r="B20" s="23" t="s">
        <v>419</v>
      </c>
      <c r="C20" s="23" t="s">
        <v>424</v>
      </c>
      <c r="D20" s="23" t="s">
        <v>419</v>
      </c>
      <c r="E20" s="23" t="s">
        <v>419</v>
      </c>
      <c r="F20" s="23" t="s">
        <v>19</v>
      </c>
      <c r="G20" s="24" t="n">
        <v>1</v>
      </c>
      <c r="H20" s="25" t="n">
        <v>18.08</v>
      </c>
      <c r="I20" s="25" t="n">
        <v>18.08</v>
      </c>
      <c r="J20" s="25" t="n">
        <v>0</v>
      </c>
      <c r="K20" s="25" t="n">
        <v>0</v>
      </c>
      <c r="L20" s="25" t="n">
        <v>0</v>
      </c>
      <c r="M20" s="6" t="s">
        <f>=I20+J20+K20+L20</f>
      </c>
      <c r="N20" s="23"/>
    </row>
    <row collapsed="false" customFormat="false" customHeight="false" hidden="false" ht="12.1" outlineLevel="0" r="21">
      <c r="A21" s="22" t="n">
        <v>44249.083333333</v>
      </c>
      <c r="B21" s="23" t="s">
        <v>414</v>
      </c>
      <c r="C21" s="23" t="s">
        <v>134</v>
      </c>
      <c r="D21" s="23" t="s">
        <v>414</v>
      </c>
      <c r="E21" s="23" t="s">
        <v>414</v>
      </c>
      <c r="F21" s="23" t="s">
        <v>19</v>
      </c>
      <c r="G21" s="24" t="n">
        <v>1</v>
      </c>
      <c r="H21" s="25" t="n">
        <v>2903.66</v>
      </c>
      <c r="I21" s="25" t="n">
        <v>2903.66</v>
      </c>
      <c r="J21" s="25" t="n">
        <v>0</v>
      </c>
      <c r="K21" s="25" t="n">
        <v>0</v>
      </c>
      <c r="L21" s="25" t="n">
        <v>0</v>
      </c>
      <c r="M21" s="6" t="s">
        <f>=I21+J21+K21+L21</f>
      </c>
      <c r="N21" s="23"/>
    </row>
    <row collapsed="false" customFormat="false" customHeight="false" hidden="false" ht="12.1" outlineLevel="0" r="22">
      <c r="A22" s="21" t="n">
        <v>44256.840868056</v>
      </c>
      <c r="B22" s="17" t="s">
        <v>45</v>
      </c>
      <c r="C22" s="17" t="s">
        <v>425</v>
      </c>
      <c r="D22" s="17" t="s">
        <v>349</v>
      </c>
      <c r="E22" s="17" t="s">
        <v>17</v>
      </c>
      <c r="F22" s="17" t="s">
        <v>19</v>
      </c>
      <c r="G22" s="7" t="n">
        <v>1</v>
      </c>
      <c r="H22" s="6" t="n">
        <v>842.4</v>
      </c>
      <c r="I22" s="6" t="n">
        <v>-842.4</v>
      </c>
      <c r="J22" s="6" t="n">
        <v>0</v>
      </c>
      <c r="K22" s="6" t="n">
        <v>-0.51</v>
      </c>
      <c r="L22" s="6" t="n">
        <v>-0.08</v>
      </c>
      <c r="M22" s="6" t="s">
        <f>=I22+J22+K22+L22</f>
      </c>
      <c r="N22" s="17"/>
    </row>
    <row collapsed="false" customFormat="false" customHeight="false" hidden="false" ht="12.1" outlineLevel="0" r="23">
      <c r="A23" s="22" t="n">
        <v>44278.083333333</v>
      </c>
      <c r="B23" s="23" t="s">
        <v>414</v>
      </c>
      <c r="C23" s="23" t="s">
        <v>134</v>
      </c>
      <c r="D23" s="23" t="s">
        <v>414</v>
      </c>
      <c r="E23" s="23" t="s">
        <v>414</v>
      </c>
      <c r="F23" s="23" t="s">
        <v>19</v>
      </c>
      <c r="G23" s="24" t="n">
        <v>1</v>
      </c>
      <c r="H23" s="25" t="n">
        <v>4000</v>
      </c>
      <c r="I23" s="25" t="n">
        <v>4000</v>
      </c>
      <c r="J23" s="25" t="n">
        <v>0</v>
      </c>
      <c r="K23" s="25" t="n">
        <v>0</v>
      </c>
      <c r="L23" s="25" t="n">
        <v>0</v>
      </c>
      <c r="M23" s="6" t="s">
        <f>=I23+J23+K23+L23</f>
      </c>
      <c r="N23" s="23"/>
    </row>
    <row collapsed="false" customFormat="false" customHeight="false" hidden="false" ht="12.1" outlineLevel="0" r="24">
      <c r="A24" s="22" t="n">
        <v>44278.083333333</v>
      </c>
      <c r="B24" s="23" t="s">
        <v>419</v>
      </c>
      <c r="C24" s="23" t="s">
        <v>426</v>
      </c>
      <c r="D24" s="23" t="s">
        <v>419</v>
      </c>
      <c r="E24" s="23" t="s">
        <v>419</v>
      </c>
      <c r="F24" s="23" t="s">
        <v>19</v>
      </c>
      <c r="G24" s="24" t="n">
        <v>1</v>
      </c>
      <c r="H24" s="25" t="n">
        <v>18.08</v>
      </c>
      <c r="I24" s="25" t="n">
        <v>18.08</v>
      </c>
      <c r="J24" s="25" t="n">
        <v>0</v>
      </c>
      <c r="K24" s="25" t="n">
        <v>0</v>
      </c>
      <c r="L24" s="25" t="n">
        <v>0</v>
      </c>
      <c r="M24" s="6" t="s">
        <f>=I24+J24+K24+L24</f>
      </c>
      <c r="N24" s="23"/>
    </row>
    <row collapsed="false" customFormat="false" customHeight="false" hidden="false" ht="12.1" outlineLevel="0" r="25">
      <c r="A25" s="21" t="n">
        <v>44280.642384259</v>
      </c>
      <c r="B25" s="17" t="s">
        <v>358</v>
      </c>
      <c r="C25" s="17" t="s">
        <v>427</v>
      </c>
      <c r="D25" s="17" t="s">
        <v>349</v>
      </c>
      <c r="E25" s="17" t="s">
        <v>113</v>
      </c>
      <c r="F25" s="17" t="s">
        <v>19</v>
      </c>
      <c r="G25" s="7" t="n">
        <v>1</v>
      </c>
      <c r="H25" s="6" t="n">
        <v>101.2</v>
      </c>
      <c r="I25" s="6" t="n">
        <v>-1012</v>
      </c>
      <c r="J25" s="6" t="n">
        <v>-4.1</v>
      </c>
      <c r="K25" s="6" t="n">
        <v>-0.61</v>
      </c>
      <c r="L25" s="6" t="n">
        <v>-0.1</v>
      </c>
      <c r="M25" s="6" t="s">
        <f>=I25+J25+K25+L25</f>
      </c>
      <c r="N25" s="17"/>
    </row>
    <row collapsed="false" customFormat="false" customHeight="false" hidden="false" ht="12.1" outlineLevel="0" r="26">
      <c r="A26" s="26" t="n">
        <v>44280.644328704</v>
      </c>
      <c r="B26" s="27" t="s">
        <v>356</v>
      </c>
      <c r="C26" s="27" t="s">
        <v>418</v>
      </c>
      <c r="D26" s="27" t="s">
        <v>352</v>
      </c>
      <c r="E26" s="27" t="s">
        <v>91</v>
      </c>
      <c r="F26" s="27" t="s">
        <v>19</v>
      </c>
      <c r="G26" s="28" t="n">
        <v>-1</v>
      </c>
      <c r="H26" s="29" t="n">
        <v>967</v>
      </c>
      <c r="I26" s="29" t="n">
        <v>967</v>
      </c>
      <c r="J26" s="29" t="n">
        <v>0</v>
      </c>
      <c r="K26" s="29" t="n">
        <v>-0.58</v>
      </c>
      <c r="L26" s="29" t="n">
        <v>-0.09</v>
      </c>
      <c r="M26" s="6" t="s">
        <f>=I26+J26+K26+L26</f>
      </c>
      <c r="N26" s="27"/>
    </row>
    <row collapsed="false" customFormat="false" customHeight="false" hidden="false" ht="12.1" outlineLevel="0" r="27">
      <c r="A27" s="21" t="n">
        <v>44280.663356481</v>
      </c>
      <c r="B27" s="17" t="s">
        <v>359</v>
      </c>
      <c r="C27" s="17" t="s">
        <v>428</v>
      </c>
      <c r="D27" s="17" t="s">
        <v>349</v>
      </c>
      <c r="E27" s="17" t="s">
        <v>113</v>
      </c>
      <c r="F27" s="17" t="s">
        <v>19</v>
      </c>
      <c r="G27" s="7" t="n">
        <v>1</v>
      </c>
      <c r="H27" s="6" t="n">
        <v>105.64</v>
      </c>
      <c r="I27" s="6" t="n">
        <v>-1056.4</v>
      </c>
      <c r="J27" s="6" t="n">
        <v>-14.06</v>
      </c>
      <c r="K27" s="6" t="n">
        <v>-0.63</v>
      </c>
      <c r="L27" s="6" t="n">
        <v>-0.14</v>
      </c>
      <c r="M27" s="6" t="s">
        <f>=I27+J27+K27+L27</f>
      </c>
      <c r="N27" s="17"/>
    </row>
    <row collapsed="false" customFormat="false" customHeight="false" hidden="false" ht="12.1" outlineLevel="0" r="28">
      <c r="A28" s="21" t="n">
        <v>44280.752314815</v>
      </c>
      <c r="B28" s="17" t="s">
        <v>77</v>
      </c>
      <c r="C28" s="17" t="s">
        <v>429</v>
      </c>
      <c r="D28" s="17" t="s">
        <v>349</v>
      </c>
      <c r="E28" s="17" t="s">
        <v>17</v>
      </c>
      <c r="F28" s="17" t="s">
        <v>19</v>
      </c>
      <c r="G28" s="7" t="n">
        <v>1</v>
      </c>
      <c r="H28" s="6" t="n">
        <v>1490.9</v>
      </c>
      <c r="I28" s="6" t="n">
        <v>-1490.9</v>
      </c>
      <c r="J28" s="6" t="n">
        <v>0</v>
      </c>
      <c r="K28" s="6" t="n">
        <v>-0.9</v>
      </c>
      <c r="L28" s="6" t="n">
        <v>-0.14</v>
      </c>
      <c r="M28" s="6" t="s">
        <f>=I28+J28+K28+L28</f>
      </c>
      <c r="N28" s="17"/>
    </row>
    <row collapsed="false" customFormat="false" customHeight="false" hidden="false" ht="12.1" outlineLevel="0" r="29">
      <c r="A29" s="22" t="n">
        <v>44285.083333333</v>
      </c>
      <c r="B29" s="23" t="s">
        <v>414</v>
      </c>
      <c r="C29" s="23" t="s">
        <v>134</v>
      </c>
      <c r="D29" s="23" t="s">
        <v>414</v>
      </c>
      <c r="E29" s="23" t="s">
        <v>414</v>
      </c>
      <c r="F29" s="23" t="s">
        <v>19</v>
      </c>
      <c r="G29" s="24" t="n">
        <v>1</v>
      </c>
      <c r="H29" s="25" t="n">
        <v>3000</v>
      </c>
      <c r="I29" s="25" t="n">
        <v>3000</v>
      </c>
      <c r="J29" s="25" t="n">
        <v>0</v>
      </c>
      <c r="K29" s="25" t="n">
        <v>0</v>
      </c>
      <c r="L29" s="25" t="n">
        <v>0</v>
      </c>
      <c r="M29" s="6" t="s">
        <f>=I29+J29+K29+L29</f>
      </c>
      <c r="N29" s="23"/>
    </row>
    <row collapsed="false" customFormat="false" customHeight="false" hidden="false" ht="12.1" outlineLevel="0" r="30">
      <c r="A30" s="21" t="n">
        <v>44286.527395833</v>
      </c>
      <c r="B30" s="17" t="s">
        <v>112</v>
      </c>
      <c r="C30" s="17" t="s">
        <v>430</v>
      </c>
      <c r="D30" s="17" t="s">
        <v>349</v>
      </c>
      <c r="E30" s="17" t="s">
        <v>113</v>
      </c>
      <c r="F30" s="17" t="s">
        <v>19</v>
      </c>
      <c r="G30" s="7" t="n">
        <v>1</v>
      </c>
      <c r="H30" s="6" t="n">
        <v>105.8</v>
      </c>
      <c r="I30" s="6" t="n">
        <v>-1058</v>
      </c>
      <c r="J30" s="6" t="n">
        <v>-12.19</v>
      </c>
      <c r="K30" s="6" t="n">
        <v>-0.63</v>
      </c>
      <c r="L30" s="6" t="n">
        <v>-0.14</v>
      </c>
      <c r="M30" s="6" t="s">
        <f>=I30+J30+K30+L30</f>
      </c>
      <c r="N30" s="17"/>
    </row>
    <row collapsed="false" customFormat="false" customHeight="false" hidden="false" ht="12.1" outlineLevel="0" r="31">
      <c r="A31" s="26" t="n">
        <v>44287.56900463</v>
      </c>
      <c r="B31" s="27" t="s">
        <v>87</v>
      </c>
      <c r="C31" s="27" t="s">
        <v>421</v>
      </c>
      <c r="D31" s="27" t="s">
        <v>352</v>
      </c>
      <c r="E31" s="27" t="s">
        <v>17</v>
      </c>
      <c r="F31" s="27" t="s">
        <v>19</v>
      </c>
      <c r="G31" s="28" t="n">
        <v>-10000</v>
      </c>
      <c r="H31" s="29" t="n">
        <v>0.04277</v>
      </c>
      <c r="I31" s="29" t="n">
        <v>427.7</v>
      </c>
      <c r="J31" s="29" t="n">
        <v>0</v>
      </c>
      <c r="K31" s="29" t="n">
        <v>-0.26</v>
      </c>
      <c r="L31" s="29" t="n">
        <v>-0.04</v>
      </c>
      <c r="M31" s="6" t="s">
        <f>=I31+J31+K31+L31</f>
      </c>
      <c r="N31" s="27"/>
    </row>
    <row collapsed="false" customFormat="false" customHeight="false" hidden="false" ht="12.1" outlineLevel="0" r="32">
      <c r="A32" s="21" t="n">
        <v>44295.588009259</v>
      </c>
      <c r="B32" s="17" t="s">
        <v>36</v>
      </c>
      <c r="C32" s="17" t="s">
        <v>431</v>
      </c>
      <c r="D32" s="17" t="s">
        <v>349</v>
      </c>
      <c r="E32" s="17" t="s">
        <v>17</v>
      </c>
      <c r="F32" s="17" t="s">
        <v>19</v>
      </c>
      <c r="G32" s="7" t="n">
        <v>1</v>
      </c>
      <c r="H32" s="6" t="n">
        <v>540</v>
      </c>
      <c r="I32" s="6" t="n">
        <v>-540</v>
      </c>
      <c r="J32" s="6" t="n">
        <v>0</v>
      </c>
      <c r="K32" s="6" t="n">
        <v>-0.32</v>
      </c>
      <c r="L32" s="6" t="n">
        <v>-0.05</v>
      </c>
      <c r="M32" s="6" t="s">
        <f>=I32+J32+K32+L32</f>
      </c>
      <c r="N32" s="17"/>
    </row>
    <row collapsed="false" customFormat="false" customHeight="false" hidden="false" ht="12.1" outlineLevel="0" r="33">
      <c r="A33" s="21" t="n">
        <v>44301.729965278</v>
      </c>
      <c r="B33" s="17" t="s">
        <v>73</v>
      </c>
      <c r="C33" s="17" t="s">
        <v>432</v>
      </c>
      <c r="D33" s="17" t="s">
        <v>349</v>
      </c>
      <c r="E33" s="17" t="s">
        <v>17</v>
      </c>
      <c r="F33" s="17" t="s">
        <v>19</v>
      </c>
      <c r="G33" s="7" t="n">
        <v>1000</v>
      </c>
      <c r="H33" s="6" t="n">
        <v>0.801</v>
      </c>
      <c r="I33" s="6" t="n">
        <v>-801</v>
      </c>
      <c r="J33" s="6" t="n">
        <v>0</v>
      </c>
      <c r="K33" s="6" t="n">
        <v>-0.48</v>
      </c>
      <c r="L33" s="6" t="n">
        <v>-0.07</v>
      </c>
      <c r="M33" s="6" t="s">
        <f>=I33+J33+K33+L33</f>
      </c>
      <c r="N33" s="17"/>
    </row>
    <row collapsed="false" customFormat="false" customHeight="false" hidden="false" ht="12.1" outlineLevel="0" r="34">
      <c r="A34" s="21" t="n">
        <v>44302.514861111</v>
      </c>
      <c r="B34" s="17" t="s">
        <v>16</v>
      </c>
      <c r="C34" s="17" t="s">
        <v>433</v>
      </c>
      <c r="D34" s="17" t="s">
        <v>349</v>
      </c>
      <c r="E34" s="17" t="s">
        <v>17</v>
      </c>
      <c r="F34" s="17" t="s">
        <v>19</v>
      </c>
      <c r="G34" s="7" t="n">
        <v>10</v>
      </c>
      <c r="H34" s="6" t="n">
        <v>270.79</v>
      </c>
      <c r="I34" s="6" t="n">
        <v>-2707.9</v>
      </c>
      <c r="J34" s="6" t="n">
        <v>0</v>
      </c>
      <c r="K34" s="6" t="n">
        <v>0</v>
      </c>
      <c r="L34" s="6" t="n">
        <v>-0.25</v>
      </c>
      <c r="M34" s="6" t="s">
        <f>=I34+J34+K34+L34</f>
      </c>
      <c r="N34" s="17"/>
    </row>
    <row collapsed="false" customFormat="false" customHeight="false" hidden="false" ht="12.1" outlineLevel="0" r="35">
      <c r="A35" s="21" t="n">
        <v>44302.539270833</v>
      </c>
      <c r="B35" s="17" t="s">
        <v>116</v>
      </c>
      <c r="C35" s="17" t="s">
        <v>434</v>
      </c>
      <c r="D35" s="17" t="s">
        <v>349</v>
      </c>
      <c r="E35" s="17" t="s">
        <v>113</v>
      </c>
      <c r="F35" s="17" t="s">
        <v>19</v>
      </c>
      <c r="G35" s="7" t="n">
        <v>1</v>
      </c>
      <c r="H35" s="6" t="n">
        <v>103.97</v>
      </c>
      <c r="I35" s="6" t="n">
        <v>-1039.7</v>
      </c>
      <c r="J35" s="6" t="n">
        <v>-21.63</v>
      </c>
      <c r="K35" s="6" t="n">
        <v>0</v>
      </c>
      <c r="L35" s="6" t="n">
        <v>-0.13</v>
      </c>
      <c r="M35" s="6" t="s">
        <f>=I35+J35+K35+L35</f>
      </c>
      <c r="N35" s="17"/>
    </row>
    <row collapsed="false" customFormat="false" customHeight="false" hidden="false" ht="12.1" outlineLevel="0" r="36">
      <c r="A36" s="22" t="n">
        <v>44306.083333333</v>
      </c>
      <c r="B36" s="23" t="s">
        <v>419</v>
      </c>
      <c r="C36" s="23" t="s">
        <v>435</v>
      </c>
      <c r="D36" s="23" t="s">
        <v>419</v>
      </c>
      <c r="E36" s="23" t="s">
        <v>419</v>
      </c>
      <c r="F36" s="23" t="s">
        <v>19</v>
      </c>
      <c r="G36" s="24" t="n">
        <v>1</v>
      </c>
      <c r="H36" s="25" t="n">
        <v>18.08</v>
      </c>
      <c r="I36" s="25" t="n">
        <v>18.08</v>
      </c>
      <c r="J36" s="25" t="n">
        <v>0</v>
      </c>
      <c r="K36" s="25" t="n">
        <v>0</v>
      </c>
      <c r="L36" s="25" t="n">
        <v>0</v>
      </c>
      <c r="M36" s="6" t="s">
        <f>=I36+J36+K36+L36</f>
      </c>
      <c r="N36" s="23"/>
    </row>
    <row collapsed="false" customFormat="false" customHeight="false" hidden="false" ht="12.1" outlineLevel="0" r="37">
      <c r="A37" s="22" t="n">
        <v>44309.083333333</v>
      </c>
      <c r="B37" s="23" t="s">
        <v>414</v>
      </c>
      <c r="C37" s="23" t="s">
        <v>134</v>
      </c>
      <c r="D37" s="23" t="s">
        <v>414</v>
      </c>
      <c r="E37" s="23" t="s">
        <v>414</v>
      </c>
      <c r="F37" s="23" t="s">
        <v>19</v>
      </c>
      <c r="G37" s="24" t="n">
        <v>1</v>
      </c>
      <c r="H37" s="25" t="n">
        <v>5000</v>
      </c>
      <c r="I37" s="25" t="n">
        <v>5000</v>
      </c>
      <c r="J37" s="25" t="n">
        <v>0</v>
      </c>
      <c r="K37" s="25" t="n">
        <v>0</v>
      </c>
      <c r="L37" s="25" t="n">
        <v>0</v>
      </c>
      <c r="M37" s="6" t="s">
        <f>=I37+J37+K37+L37</f>
      </c>
      <c r="N37" s="23"/>
    </row>
    <row collapsed="false" customFormat="false" customHeight="false" hidden="false" ht="12.1" outlineLevel="0" r="38">
      <c r="A38" s="21" t="n">
        <v>44312.763981481</v>
      </c>
      <c r="B38" s="17" t="s">
        <v>27</v>
      </c>
      <c r="C38" s="17" t="s">
        <v>436</v>
      </c>
      <c r="D38" s="17" t="s">
        <v>349</v>
      </c>
      <c r="E38" s="17" t="s">
        <v>17</v>
      </c>
      <c r="F38" s="17" t="s">
        <v>19</v>
      </c>
      <c r="G38" s="7" t="n">
        <v>2000</v>
      </c>
      <c r="H38" s="6" t="n">
        <v>2.887</v>
      </c>
      <c r="I38" s="6" t="n">
        <v>-5774</v>
      </c>
      <c r="J38" s="6" t="n">
        <v>0</v>
      </c>
      <c r="K38" s="6" t="n">
        <v>0</v>
      </c>
      <c r="L38" s="6" t="n">
        <v>-0.52</v>
      </c>
      <c r="M38" s="6" t="s">
        <f>=I38+J38+K38+L38</f>
      </c>
      <c r="N38" s="17"/>
    </row>
    <row collapsed="false" customFormat="false" customHeight="false" hidden="false" ht="12.1" outlineLevel="0" r="39">
      <c r="A39" s="22" t="n">
        <v>44314.083333333</v>
      </c>
      <c r="B39" s="23" t="s">
        <v>419</v>
      </c>
      <c r="C39" s="23" t="s">
        <v>437</v>
      </c>
      <c r="D39" s="23" t="s">
        <v>419</v>
      </c>
      <c r="E39" s="23" t="s">
        <v>419</v>
      </c>
      <c r="F39" s="23" t="s">
        <v>19</v>
      </c>
      <c r="G39" s="24" t="n">
        <v>1</v>
      </c>
      <c r="H39" s="25" t="n">
        <v>21.69</v>
      </c>
      <c r="I39" s="25" t="n">
        <v>21.69</v>
      </c>
      <c r="J39" s="25" t="n">
        <v>0</v>
      </c>
      <c r="K39" s="25" t="n">
        <v>0</v>
      </c>
      <c r="L39" s="25" t="n">
        <v>0</v>
      </c>
      <c r="M39" s="6" t="s">
        <f>=I39+J39+K39+L39</f>
      </c>
      <c r="N39" s="23"/>
    </row>
    <row collapsed="false" customFormat="false" customHeight="false" hidden="false" ht="12.1" outlineLevel="0" r="40">
      <c r="A40" s="21" t="n">
        <v>44315.541643519</v>
      </c>
      <c r="B40" s="17" t="s">
        <v>36</v>
      </c>
      <c r="C40" s="17" t="s">
        <v>431</v>
      </c>
      <c r="D40" s="17" t="s">
        <v>349</v>
      </c>
      <c r="E40" s="17" t="s">
        <v>17</v>
      </c>
      <c r="F40" s="17" t="s">
        <v>19</v>
      </c>
      <c r="G40" s="7" t="n">
        <v>1</v>
      </c>
      <c r="H40" s="6" t="n">
        <v>467.1</v>
      </c>
      <c r="I40" s="6" t="n">
        <v>-467.1</v>
      </c>
      <c r="J40" s="6" t="n">
        <v>0</v>
      </c>
      <c r="K40" s="6" t="n">
        <v>0</v>
      </c>
      <c r="L40" s="6" t="n">
        <v>-0.04</v>
      </c>
      <c r="M40" s="6" t="s">
        <f>=I40+J40+K40+L40</f>
      </c>
      <c r="N40" s="17"/>
    </row>
    <row collapsed="false" customFormat="false" customHeight="false" hidden="false" ht="12.1" outlineLevel="0" r="41">
      <c r="A41" s="22" t="n">
        <v>44334.083333333</v>
      </c>
      <c r="B41" s="23" t="s">
        <v>419</v>
      </c>
      <c r="C41" s="23" t="s">
        <v>438</v>
      </c>
      <c r="D41" s="23" t="s">
        <v>419</v>
      </c>
      <c r="E41" s="23" t="s">
        <v>419</v>
      </c>
      <c r="F41" s="23" t="s">
        <v>19</v>
      </c>
      <c r="G41" s="24" t="n">
        <v>1</v>
      </c>
      <c r="H41" s="25" t="n">
        <v>34</v>
      </c>
      <c r="I41" s="25" t="n">
        <v>34</v>
      </c>
      <c r="J41" s="25" t="n">
        <v>0</v>
      </c>
      <c r="K41" s="25" t="n">
        <v>0</v>
      </c>
      <c r="L41" s="25" t="n">
        <v>0</v>
      </c>
      <c r="M41" s="6" t="s">
        <f>=I41+J41+K41+L41</f>
      </c>
      <c r="N41" s="23"/>
    </row>
    <row collapsed="false" customFormat="false" customHeight="false" hidden="false" ht="12.1" outlineLevel="0" r="42">
      <c r="A42" s="22" t="n">
        <v>44336.083333333</v>
      </c>
      <c r="B42" s="23" t="s">
        <v>419</v>
      </c>
      <c r="C42" s="23" t="s">
        <v>439</v>
      </c>
      <c r="D42" s="23" t="s">
        <v>419</v>
      </c>
      <c r="E42" s="23" t="s">
        <v>419</v>
      </c>
      <c r="F42" s="23" t="s">
        <v>19</v>
      </c>
      <c r="G42" s="24" t="n">
        <v>1</v>
      </c>
      <c r="H42" s="25" t="n">
        <v>18.08</v>
      </c>
      <c r="I42" s="25" t="n">
        <v>18.08</v>
      </c>
      <c r="J42" s="25" t="n">
        <v>0</v>
      </c>
      <c r="K42" s="25" t="n">
        <v>0</v>
      </c>
      <c r="L42" s="25" t="n">
        <v>0</v>
      </c>
      <c r="M42" s="6" t="s">
        <f>=I42+J42+K42+L42</f>
      </c>
      <c r="N42" s="23"/>
    </row>
    <row collapsed="false" customFormat="false" customHeight="false" hidden="false" ht="12.1" outlineLevel="0" r="43">
      <c r="A43" s="22" t="n">
        <v>44340.083333333</v>
      </c>
      <c r="B43" s="23" t="s">
        <v>414</v>
      </c>
      <c r="C43" s="23" t="s">
        <v>134</v>
      </c>
      <c r="D43" s="23" t="s">
        <v>414</v>
      </c>
      <c r="E43" s="23" t="s">
        <v>414</v>
      </c>
      <c r="F43" s="23" t="s">
        <v>19</v>
      </c>
      <c r="G43" s="24" t="n">
        <v>1</v>
      </c>
      <c r="H43" s="25" t="n">
        <v>5000</v>
      </c>
      <c r="I43" s="25" t="n">
        <v>5000</v>
      </c>
      <c r="J43" s="25" t="n">
        <v>0</v>
      </c>
      <c r="K43" s="25" t="n">
        <v>0</v>
      </c>
      <c r="L43" s="25" t="n">
        <v>0</v>
      </c>
      <c r="M43" s="6" t="s">
        <f>=I43+J43+K43+L43</f>
      </c>
      <c r="N43" s="23"/>
    </row>
    <row collapsed="false" customFormat="false" customHeight="false" hidden="false" ht="12.1" outlineLevel="0" r="44">
      <c r="A44" s="21" t="n">
        <v>44340.505462963</v>
      </c>
      <c r="B44" s="17" t="s">
        <v>53</v>
      </c>
      <c r="C44" s="17" t="s">
        <v>440</v>
      </c>
      <c r="D44" s="17" t="s">
        <v>349</v>
      </c>
      <c r="E44" s="17" t="s">
        <v>17</v>
      </c>
      <c r="F44" s="17" t="s">
        <v>19</v>
      </c>
      <c r="G44" s="7" t="n">
        <v>1000</v>
      </c>
      <c r="H44" s="6" t="n">
        <v>0.821</v>
      </c>
      <c r="I44" s="6" t="n">
        <v>-821</v>
      </c>
      <c r="J44" s="6" t="n">
        <v>0</v>
      </c>
      <c r="K44" s="6" t="n">
        <v>-0.49</v>
      </c>
      <c r="L44" s="6" t="n">
        <v>-0.07</v>
      </c>
      <c r="M44" s="6" t="s">
        <f>=I44+J44+K44+L44</f>
      </c>
      <c r="N44" s="17"/>
    </row>
    <row collapsed="false" customFormat="false" customHeight="false" hidden="false" ht="12.1" outlineLevel="0" r="45">
      <c r="A45" s="21" t="n">
        <v>44340.507048611</v>
      </c>
      <c r="B45" s="17" t="s">
        <v>39</v>
      </c>
      <c r="C45" s="17" t="s">
        <v>441</v>
      </c>
      <c r="D45" s="17" t="s">
        <v>349</v>
      </c>
      <c r="E45" s="17" t="s">
        <v>17</v>
      </c>
      <c r="F45" s="17" t="s">
        <v>19</v>
      </c>
      <c r="G45" s="7" t="n">
        <v>1</v>
      </c>
      <c r="H45" s="6" t="n">
        <v>1771.8</v>
      </c>
      <c r="I45" s="6" t="n">
        <v>-1771.8</v>
      </c>
      <c r="J45" s="6" t="n">
        <v>0</v>
      </c>
      <c r="K45" s="6" t="n">
        <v>-1.06</v>
      </c>
      <c r="L45" s="6" t="n">
        <v>-0.16</v>
      </c>
      <c r="M45" s="6" t="s">
        <f>=I45+J45+K45+L45</f>
      </c>
      <c r="N45" s="17"/>
    </row>
    <row collapsed="false" customFormat="false" customHeight="false" hidden="false" ht="12.1" outlineLevel="0" r="46">
      <c r="A46" s="21" t="n">
        <v>44340.507847222</v>
      </c>
      <c r="B46" s="17" t="s">
        <v>45</v>
      </c>
      <c r="C46" s="17" t="s">
        <v>425</v>
      </c>
      <c r="D46" s="17" t="s">
        <v>349</v>
      </c>
      <c r="E46" s="17" t="s">
        <v>17</v>
      </c>
      <c r="F46" s="17" t="s">
        <v>19</v>
      </c>
      <c r="G46" s="7" t="n">
        <v>1</v>
      </c>
      <c r="H46" s="6" t="n">
        <v>756</v>
      </c>
      <c r="I46" s="6" t="n">
        <v>-756</v>
      </c>
      <c r="J46" s="6" t="n">
        <v>0</v>
      </c>
      <c r="K46" s="6" t="n">
        <v>-0.46</v>
      </c>
      <c r="L46" s="6" t="n">
        <v>-0.07</v>
      </c>
      <c r="M46" s="6" t="s">
        <f>=I46+J46+K46+L46</f>
      </c>
      <c r="N46" s="17"/>
    </row>
    <row collapsed="false" customFormat="false" customHeight="false" hidden="false" ht="12.1" outlineLevel="0" r="47">
      <c r="A47" s="22" t="n">
        <v>44347.083333333</v>
      </c>
      <c r="B47" s="23" t="s">
        <v>419</v>
      </c>
      <c r="C47" s="23" t="s">
        <v>442</v>
      </c>
      <c r="D47" s="23" t="s">
        <v>419</v>
      </c>
      <c r="E47" s="23" t="s">
        <v>419</v>
      </c>
      <c r="F47" s="23" t="s">
        <v>19</v>
      </c>
      <c r="G47" s="24" t="n">
        <v>1</v>
      </c>
      <c r="H47" s="25" t="n">
        <v>163</v>
      </c>
      <c r="I47" s="25" t="n">
        <v>163</v>
      </c>
      <c r="J47" s="25" t="n">
        <v>0</v>
      </c>
      <c r="K47" s="25" t="n">
        <v>0</v>
      </c>
      <c r="L47" s="25" t="n">
        <v>0</v>
      </c>
      <c r="M47" s="6" t="s">
        <f>=I47+J47+K47+L47</f>
      </c>
      <c r="N47" s="23"/>
    </row>
    <row collapsed="false" customFormat="false" customHeight="false" hidden="false" ht="12.1" outlineLevel="0" r="48">
      <c r="A48" s="22" t="n">
        <v>44350.083333333</v>
      </c>
      <c r="B48" s="23" t="s">
        <v>419</v>
      </c>
      <c r="C48" s="23" t="s">
        <v>443</v>
      </c>
      <c r="D48" s="23" t="s">
        <v>419</v>
      </c>
      <c r="E48" s="23" t="s">
        <v>419</v>
      </c>
      <c r="F48" s="23" t="s">
        <v>19</v>
      </c>
      <c r="G48" s="24" t="n">
        <v>1</v>
      </c>
      <c r="H48" s="25" t="n">
        <v>65.41</v>
      </c>
      <c r="I48" s="25" t="n">
        <v>65.41</v>
      </c>
      <c r="J48" s="25" t="n">
        <v>0</v>
      </c>
      <c r="K48" s="25" t="n">
        <v>0</v>
      </c>
      <c r="L48" s="25" t="n">
        <v>0</v>
      </c>
      <c r="M48" s="6" t="s">
        <f>=I48+J48+K48+L48</f>
      </c>
      <c r="N48" s="23"/>
    </row>
    <row collapsed="false" customFormat="false" customHeight="false" hidden="false" ht="12.1" outlineLevel="0" r="49">
      <c r="A49" s="22" t="n">
        <v>44357.083333333</v>
      </c>
      <c r="B49" s="23" t="s">
        <v>419</v>
      </c>
      <c r="C49" s="23" t="s">
        <v>444</v>
      </c>
      <c r="D49" s="23" t="s">
        <v>419</v>
      </c>
      <c r="E49" s="23" t="s">
        <v>419</v>
      </c>
      <c r="F49" s="23" t="s">
        <v>19</v>
      </c>
      <c r="G49" s="24" t="n">
        <v>1</v>
      </c>
      <c r="H49" s="25" t="n">
        <v>31.27</v>
      </c>
      <c r="I49" s="25" t="n">
        <v>31.27</v>
      </c>
      <c r="J49" s="25" t="n">
        <v>0</v>
      </c>
      <c r="K49" s="25" t="n">
        <v>0</v>
      </c>
      <c r="L49" s="25" t="n">
        <v>0</v>
      </c>
      <c r="M49" s="6" t="s">
        <f>=I49+J49+K49+L49</f>
      </c>
      <c r="N49" s="23"/>
    </row>
    <row collapsed="false" customFormat="false" customHeight="false" hidden="false" ht="12.1" outlineLevel="0" r="50">
      <c r="A50" s="22" t="n">
        <v>44358.083333333</v>
      </c>
      <c r="B50" s="23" t="s">
        <v>419</v>
      </c>
      <c r="C50" s="23" t="s">
        <v>444</v>
      </c>
      <c r="D50" s="23" t="s">
        <v>419</v>
      </c>
      <c r="E50" s="23" t="s">
        <v>419</v>
      </c>
      <c r="F50" s="23" t="s">
        <v>19</v>
      </c>
      <c r="G50" s="24" t="n">
        <v>1</v>
      </c>
      <c r="H50" s="25" t="n">
        <v>40.77</v>
      </c>
      <c r="I50" s="25" t="n">
        <v>40.77</v>
      </c>
      <c r="J50" s="25" t="n">
        <v>0</v>
      </c>
      <c r="K50" s="25" t="n">
        <v>0</v>
      </c>
      <c r="L50" s="25" t="n">
        <v>0</v>
      </c>
      <c r="M50" s="6" t="s">
        <f>=I50+J50+K50+L50</f>
      </c>
      <c r="N50" s="23"/>
    </row>
    <row collapsed="false" customFormat="false" customHeight="false" hidden="false" ht="12.1" outlineLevel="0" r="51">
      <c r="A51" s="22" t="n">
        <v>44368.083333333</v>
      </c>
      <c r="B51" s="23" t="s">
        <v>419</v>
      </c>
      <c r="C51" s="23" t="s">
        <v>445</v>
      </c>
      <c r="D51" s="23" t="s">
        <v>419</v>
      </c>
      <c r="E51" s="23" t="s">
        <v>419</v>
      </c>
      <c r="F51" s="23" t="s">
        <v>19</v>
      </c>
      <c r="G51" s="24" t="n">
        <v>1</v>
      </c>
      <c r="H51" s="25" t="n">
        <v>18.08</v>
      </c>
      <c r="I51" s="25" t="n">
        <v>18.08</v>
      </c>
      <c r="J51" s="25" t="n">
        <v>0</v>
      </c>
      <c r="K51" s="25" t="n">
        <v>0</v>
      </c>
      <c r="L51" s="25" t="n">
        <v>0</v>
      </c>
      <c r="M51" s="6" t="s">
        <f>=I51+J51+K51+L51</f>
      </c>
      <c r="N51" s="23"/>
    </row>
    <row collapsed="false" customFormat="false" customHeight="false" hidden="false" ht="12.1" outlineLevel="0" r="52">
      <c r="A52" s="22" t="n">
        <v>44377.083333333</v>
      </c>
      <c r="B52" s="23" t="s">
        <v>414</v>
      </c>
      <c r="C52" s="23" t="s">
        <v>134</v>
      </c>
      <c r="D52" s="23" t="s">
        <v>414</v>
      </c>
      <c r="E52" s="23" t="s">
        <v>414</v>
      </c>
      <c r="F52" s="23" t="s">
        <v>19</v>
      </c>
      <c r="G52" s="24" t="n">
        <v>1</v>
      </c>
      <c r="H52" s="25" t="n">
        <v>5000</v>
      </c>
      <c r="I52" s="25" t="n">
        <v>5000</v>
      </c>
      <c r="J52" s="25" t="n">
        <v>0</v>
      </c>
      <c r="K52" s="25" t="n">
        <v>0</v>
      </c>
      <c r="L52" s="25" t="n">
        <v>0</v>
      </c>
      <c r="M52" s="6" t="s">
        <f>=I52+J52+K52+L52</f>
      </c>
      <c r="N52" s="23"/>
    </row>
    <row collapsed="false" customFormat="false" customHeight="false" hidden="false" ht="12.1" outlineLevel="0" r="53">
      <c r="A53" s="21" t="n">
        <v>44382.510289352</v>
      </c>
      <c r="B53" s="17" t="s">
        <v>93</v>
      </c>
      <c r="C53" s="17" t="s">
        <v>446</v>
      </c>
      <c r="D53" s="17" t="s">
        <v>349</v>
      </c>
      <c r="E53" s="17" t="s">
        <v>91</v>
      </c>
      <c r="F53" s="17" t="s">
        <v>19</v>
      </c>
      <c r="G53" s="7" t="n">
        <v>5</v>
      </c>
      <c r="H53" s="6" t="n">
        <v>92.22</v>
      </c>
      <c r="I53" s="6" t="n">
        <v>-461.1</v>
      </c>
      <c r="J53" s="6" t="n">
        <v>0</v>
      </c>
      <c r="K53" s="6" t="n">
        <v>0</v>
      </c>
      <c r="L53" s="6" t="n">
        <v>-0.04</v>
      </c>
      <c r="M53" s="6" t="s">
        <f>=I53+J53+K53+L53</f>
      </c>
      <c r="N53" s="17"/>
    </row>
    <row collapsed="false" customFormat="false" customHeight="false" hidden="false" ht="12.1" outlineLevel="0" r="54">
      <c r="A54" s="21" t="n">
        <v>44382.510729167</v>
      </c>
      <c r="B54" s="17" t="s">
        <v>101</v>
      </c>
      <c r="C54" s="17" t="s">
        <v>447</v>
      </c>
      <c r="D54" s="17" t="s">
        <v>349</v>
      </c>
      <c r="E54" s="17" t="s">
        <v>91</v>
      </c>
      <c r="F54" s="17" t="s">
        <v>19</v>
      </c>
      <c r="G54" s="7" t="n">
        <v>270</v>
      </c>
      <c r="H54" s="6" t="n">
        <v>1.8541</v>
      </c>
      <c r="I54" s="6" t="n">
        <v>-500.61</v>
      </c>
      <c r="J54" s="6" t="n">
        <v>0</v>
      </c>
      <c r="K54" s="6" t="n">
        <v>0</v>
      </c>
      <c r="L54" s="6" t="n">
        <v>-0.05</v>
      </c>
      <c r="M54" s="6" t="s">
        <f>=I54+J54+K54+L54</f>
      </c>
      <c r="N54" s="17"/>
    </row>
    <row collapsed="false" customFormat="false" customHeight="false" hidden="false" ht="12.1" outlineLevel="0" r="55">
      <c r="A55" s="21" t="n">
        <v>44383.50630787</v>
      </c>
      <c r="B55" s="17" t="s">
        <v>360</v>
      </c>
      <c r="C55" s="17" t="s">
        <v>448</v>
      </c>
      <c r="D55" s="17" t="s">
        <v>349</v>
      </c>
      <c r="E55" s="17" t="s">
        <v>113</v>
      </c>
      <c r="F55" s="17" t="s">
        <v>19</v>
      </c>
      <c r="G55" s="7" t="n">
        <v>1</v>
      </c>
      <c r="H55" s="6" t="n">
        <v>100.25</v>
      </c>
      <c r="I55" s="6" t="n">
        <v>-1002.5</v>
      </c>
      <c r="J55" s="6" t="n">
        <v>-4.19</v>
      </c>
      <c r="K55" s="6" t="n">
        <v>-0.6</v>
      </c>
      <c r="L55" s="6" t="n">
        <v>-0.12</v>
      </c>
      <c r="M55" s="6" t="s">
        <f>=I55+J55+K55+L55</f>
      </c>
      <c r="N55" s="17"/>
    </row>
    <row collapsed="false" customFormat="false" customHeight="false" hidden="false" ht="12.1" outlineLevel="0" r="56">
      <c r="A56" s="22" t="n">
        <v>44384.083333333</v>
      </c>
      <c r="B56" s="23" t="s">
        <v>419</v>
      </c>
      <c r="C56" s="23" t="s">
        <v>449</v>
      </c>
      <c r="D56" s="23" t="s">
        <v>419</v>
      </c>
      <c r="E56" s="23" t="s">
        <v>419</v>
      </c>
      <c r="F56" s="23" t="s">
        <v>19</v>
      </c>
      <c r="G56" s="24" t="n">
        <v>1</v>
      </c>
      <c r="H56" s="25" t="n">
        <v>220.77</v>
      </c>
      <c r="I56" s="25" t="n">
        <v>220.77</v>
      </c>
      <c r="J56" s="25" t="n">
        <v>0</v>
      </c>
      <c r="K56" s="25" t="n">
        <v>0</v>
      </c>
      <c r="L56" s="25" t="n">
        <v>0</v>
      </c>
      <c r="M56" s="6" t="s">
        <f>=I56+J56+K56+L56</f>
      </c>
      <c r="N56" s="23"/>
    </row>
    <row collapsed="false" customFormat="false" customHeight="false" hidden="false" ht="12.1" outlineLevel="0" r="57">
      <c r="A57" s="21" t="n">
        <v>44384.566724537</v>
      </c>
      <c r="B57" s="17" t="s">
        <v>39</v>
      </c>
      <c r="C57" s="17" t="s">
        <v>441</v>
      </c>
      <c r="D57" s="17" t="s">
        <v>349</v>
      </c>
      <c r="E57" s="17" t="s">
        <v>17</v>
      </c>
      <c r="F57" s="17" t="s">
        <v>19</v>
      </c>
      <c r="G57" s="7" t="n">
        <v>1</v>
      </c>
      <c r="H57" s="6" t="n">
        <v>1553.6</v>
      </c>
      <c r="I57" s="6" t="n">
        <v>-1553.6</v>
      </c>
      <c r="J57" s="6" t="n">
        <v>0</v>
      </c>
      <c r="K57" s="6" t="n">
        <v>-0.93</v>
      </c>
      <c r="L57" s="6" t="n">
        <v>-0.14</v>
      </c>
      <c r="M57" s="6" t="s">
        <f>=I57+J57+K57+L57</f>
      </c>
      <c r="N57" s="17"/>
    </row>
    <row collapsed="false" customFormat="false" customHeight="false" hidden="false" ht="12.1" outlineLevel="0" r="58">
      <c r="A58" s="22" t="n">
        <v>44397.083333333</v>
      </c>
      <c r="B58" s="23" t="s">
        <v>419</v>
      </c>
      <c r="C58" s="23" t="s">
        <v>450</v>
      </c>
      <c r="D58" s="23" t="s">
        <v>419</v>
      </c>
      <c r="E58" s="23" t="s">
        <v>419</v>
      </c>
      <c r="F58" s="23" t="s">
        <v>19</v>
      </c>
      <c r="G58" s="24" t="n">
        <v>1</v>
      </c>
      <c r="H58" s="25" t="n">
        <v>18.08</v>
      </c>
      <c r="I58" s="25" t="n">
        <v>18.08</v>
      </c>
      <c r="J58" s="25" t="n">
        <v>0</v>
      </c>
      <c r="K58" s="25" t="n">
        <v>0</v>
      </c>
      <c r="L58" s="25" t="n">
        <v>0</v>
      </c>
      <c r="M58" s="6" t="s">
        <f>=I58+J58+K58+L58</f>
      </c>
      <c r="N58" s="23"/>
    </row>
    <row collapsed="false" customFormat="false" customHeight="false" hidden="false" ht="12.1" outlineLevel="0" r="59">
      <c r="A59" s="22" t="n">
        <v>44398.083333333</v>
      </c>
      <c r="B59" s="23" t="s">
        <v>419</v>
      </c>
      <c r="C59" s="23" t="s">
        <v>451</v>
      </c>
      <c r="D59" s="23" t="s">
        <v>419</v>
      </c>
      <c r="E59" s="23" t="s">
        <v>419</v>
      </c>
      <c r="F59" s="23" t="s">
        <v>19</v>
      </c>
      <c r="G59" s="24" t="n">
        <v>1</v>
      </c>
      <c r="H59" s="25" t="n">
        <v>52.04</v>
      </c>
      <c r="I59" s="25" t="n">
        <v>52.04</v>
      </c>
      <c r="J59" s="25" t="n">
        <v>0</v>
      </c>
      <c r="K59" s="25" t="n">
        <v>0</v>
      </c>
      <c r="L59" s="25" t="n">
        <v>0</v>
      </c>
      <c r="M59" s="6" t="s">
        <f>=I59+J59+K59+L59</f>
      </c>
      <c r="N59" s="23"/>
    </row>
    <row collapsed="false" customFormat="false" customHeight="false" hidden="false" ht="12.1" outlineLevel="0" r="60">
      <c r="A60" s="21" t="n">
        <v>44399.782395833</v>
      </c>
      <c r="B60" s="17" t="s">
        <v>48</v>
      </c>
      <c r="C60" s="17" t="s">
        <v>452</v>
      </c>
      <c r="D60" s="17" t="s">
        <v>349</v>
      </c>
      <c r="E60" s="17" t="s">
        <v>17</v>
      </c>
      <c r="F60" s="17" t="s">
        <v>19</v>
      </c>
      <c r="G60" s="7" t="n">
        <v>10</v>
      </c>
      <c r="H60" s="6" t="n">
        <v>65.26</v>
      </c>
      <c r="I60" s="6" t="n">
        <v>-652.6</v>
      </c>
      <c r="J60" s="6" t="n">
        <v>0</v>
      </c>
      <c r="K60" s="6" t="n">
        <v>-0.39</v>
      </c>
      <c r="L60" s="6" t="n">
        <v>-0.06</v>
      </c>
      <c r="M60" s="6" t="s">
        <f>=I60+J60+K60+L60</f>
      </c>
      <c r="N60" s="17"/>
    </row>
    <row collapsed="false" customFormat="false" customHeight="false" hidden="false" ht="12.1" outlineLevel="0" r="61">
      <c r="A61" s="21" t="n">
        <v>44399.782858796</v>
      </c>
      <c r="B61" s="17" t="s">
        <v>90</v>
      </c>
      <c r="C61" s="17" t="s">
        <v>453</v>
      </c>
      <c r="D61" s="17" t="s">
        <v>349</v>
      </c>
      <c r="E61" s="17" t="s">
        <v>91</v>
      </c>
      <c r="F61" s="17" t="s">
        <v>19</v>
      </c>
      <c r="G61" s="7" t="n">
        <v>76</v>
      </c>
      <c r="H61" s="6" t="n">
        <v>6.538</v>
      </c>
      <c r="I61" s="6" t="n">
        <v>-496.89</v>
      </c>
      <c r="J61" s="6" t="n">
        <v>0</v>
      </c>
      <c r="K61" s="6" t="n">
        <v>0</v>
      </c>
      <c r="L61" s="6" t="n">
        <v>-0.05</v>
      </c>
      <c r="M61" s="6" t="s">
        <f>=I61+J61+K61+L61</f>
      </c>
      <c r="N61" s="17"/>
    </row>
    <row collapsed="false" customFormat="false" customHeight="false" hidden="false" ht="12.1" outlineLevel="0" r="62">
      <c r="A62" s="21" t="n">
        <v>44399.78337963</v>
      </c>
      <c r="B62" s="17" t="s">
        <v>105</v>
      </c>
      <c r="C62" s="17" t="s">
        <v>454</v>
      </c>
      <c r="D62" s="17" t="s">
        <v>349</v>
      </c>
      <c r="E62" s="17" t="s">
        <v>91</v>
      </c>
      <c r="F62" s="17" t="s">
        <v>19</v>
      </c>
      <c r="G62" s="7" t="n">
        <v>71</v>
      </c>
      <c r="H62" s="6" t="n">
        <v>6.974</v>
      </c>
      <c r="I62" s="6" t="n">
        <v>-495.15</v>
      </c>
      <c r="J62" s="6" t="n">
        <v>0</v>
      </c>
      <c r="K62" s="6" t="n">
        <v>0</v>
      </c>
      <c r="L62" s="6" t="n">
        <v>-0.05</v>
      </c>
      <c r="M62" s="6" t="s">
        <f>=I62+J62+K62+L62</f>
      </c>
      <c r="N62" s="17"/>
    </row>
    <row collapsed="false" customFormat="false" customHeight="false" hidden="false" ht="12.1" outlineLevel="0" r="63">
      <c r="A63" s="21" t="n">
        <v>44399.784618056</v>
      </c>
      <c r="B63" s="17" t="s">
        <v>36</v>
      </c>
      <c r="C63" s="17" t="s">
        <v>431</v>
      </c>
      <c r="D63" s="17" t="s">
        <v>349</v>
      </c>
      <c r="E63" s="17" t="s">
        <v>17</v>
      </c>
      <c r="F63" s="17" t="s">
        <v>19</v>
      </c>
      <c r="G63" s="7" t="n">
        <v>1</v>
      </c>
      <c r="H63" s="6" t="n">
        <v>457.6</v>
      </c>
      <c r="I63" s="6" t="n">
        <v>-457.6</v>
      </c>
      <c r="J63" s="6" t="n">
        <v>0</v>
      </c>
      <c r="K63" s="6" t="n">
        <v>-0.28</v>
      </c>
      <c r="L63" s="6" t="n">
        <v>-0.04</v>
      </c>
      <c r="M63" s="6" t="s">
        <f>=I63+J63+K63+L63</f>
      </c>
      <c r="N63" s="17"/>
    </row>
    <row collapsed="false" customFormat="false" customHeight="false" hidden="false" ht="12.1" outlineLevel="0" r="64">
      <c r="A64" s="21" t="n">
        <v>44399.7859375</v>
      </c>
      <c r="B64" s="17" t="s">
        <v>359</v>
      </c>
      <c r="C64" s="17" t="s">
        <v>428</v>
      </c>
      <c r="D64" s="17" t="s">
        <v>349</v>
      </c>
      <c r="E64" s="17" t="s">
        <v>113</v>
      </c>
      <c r="F64" s="17" t="s">
        <v>19</v>
      </c>
      <c r="G64" s="7" t="n">
        <v>1</v>
      </c>
      <c r="H64" s="6" t="n">
        <v>103.2</v>
      </c>
      <c r="I64" s="6" t="n">
        <v>-1032</v>
      </c>
      <c r="J64" s="6" t="n">
        <v>-20.74</v>
      </c>
      <c r="K64" s="6" t="n">
        <v>-0.62</v>
      </c>
      <c r="L64" s="6" t="n">
        <v>-0.12</v>
      </c>
      <c r="M64" s="6" t="s">
        <f>=I64+J64+K64+L64</f>
      </c>
      <c r="N64" s="17"/>
    </row>
    <row collapsed="false" customFormat="false" customHeight="false" hidden="false" ht="12.1" outlineLevel="0" r="65">
      <c r="A65" s="22" t="n">
        <v>44400.083333333</v>
      </c>
      <c r="B65" s="23" t="s">
        <v>419</v>
      </c>
      <c r="C65" s="23" t="s">
        <v>455</v>
      </c>
      <c r="D65" s="23" t="s">
        <v>419</v>
      </c>
      <c r="E65" s="23" t="s">
        <v>419</v>
      </c>
      <c r="F65" s="23" t="s">
        <v>19</v>
      </c>
      <c r="G65" s="24" t="n">
        <v>1</v>
      </c>
      <c r="H65" s="25" t="n">
        <v>233.1</v>
      </c>
      <c r="I65" s="25" t="n">
        <v>233.1</v>
      </c>
      <c r="J65" s="25" t="n">
        <v>0</v>
      </c>
      <c r="K65" s="25" t="n">
        <v>0</v>
      </c>
      <c r="L65" s="25" t="n">
        <v>0</v>
      </c>
      <c r="M65" s="6" t="s">
        <f>=I65+J65+K65+L65</f>
      </c>
      <c r="N65" s="23"/>
    </row>
    <row collapsed="false" customFormat="false" customHeight="false" hidden="false" ht="12.1" outlineLevel="0" r="66">
      <c r="A66" s="22" t="n">
        <v>44403.083333333</v>
      </c>
      <c r="B66" s="23" t="s">
        <v>414</v>
      </c>
      <c r="C66" s="23" t="s">
        <v>134</v>
      </c>
      <c r="D66" s="23" t="s">
        <v>414</v>
      </c>
      <c r="E66" s="23" t="s">
        <v>414</v>
      </c>
      <c r="F66" s="23" t="s">
        <v>19</v>
      </c>
      <c r="G66" s="24" t="n">
        <v>1</v>
      </c>
      <c r="H66" s="25" t="n">
        <v>5000</v>
      </c>
      <c r="I66" s="25" t="n">
        <v>5000</v>
      </c>
      <c r="J66" s="25" t="n">
        <v>0</v>
      </c>
      <c r="K66" s="25" t="n">
        <v>0</v>
      </c>
      <c r="L66" s="25" t="n">
        <v>0</v>
      </c>
      <c r="M66" s="6" t="s">
        <f>=I66+J66+K66+L66</f>
      </c>
      <c r="N66" s="23"/>
    </row>
    <row collapsed="false" customFormat="false" customHeight="false" hidden="false" ht="12.1" outlineLevel="0" r="67">
      <c r="A67" s="21" t="n">
        <v>44403.510196759</v>
      </c>
      <c r="B67" s="17" t="s">
        <v>53</v>
      </c>
      <c r="C67" s="17" t="s">
        <v>440</v>
      </c>
      <c r="D67" s="17" t="s">
        <v>349</v>
      </c>
      <c r="E67" s="17" t="s">
        <v>17</v>
      </c>
      <c r="F67" s="17" t="s">
        <v>19</v>
      </c>
      <c r="G67" s="7" t="n">
        <v>1000</v>
      </c>
      <c r="H67" s="6" t="n">
        <v>0.6815</v>
      </c>
      <c r="I67" s="6" t="n">
        <v>-681.5</v>
      </c>
      <c r="J67" s="6" t="n">
        <v>0</v>
      </c>
      <c r="K67" s="6" t="n">
        <v>-0.41</v>
      </c>
      <c r="L67" s="6" t="n">
        <v>-0.07</v>
      </c>
      <c r="M67" s="6" t="s">
        <f>=I67+J67+K67+L67</f>
      </c>
      <c r="N67" s="17"/>
    </row>
    <row collapsed="false" customFormat="false" customHeight="false" hidden="false" ht="12.1" outlineLevel="0" r="68">
      <c r="A68" s="21" t="n">
        <v>44403.529050926</v>
      </c>
      <c r="B68" s="17" t="s">
        <v>97</v>
      </c>
      <c r="C68" s="17" t="s">
        <v>456</v>
      </c>
      <c r="D68" s="17" t="s">
        <v>349</v>
      </c>
      <c r="E68" s="17" t="s">
        <v>91</v>
      </c>
      <c r="F68" s="17" t="s">
        <v>19</v>
      </c>
      <c r="G68" s="7" t="n">
        <v>6</v>
      </c>
      <c r="H68" s="6" t="n">
        <v>71.8</v>
      </c>
      <c r="I68" s="6" t="n">
        <v>-430.8</v>
      </c>
      <c r="J68" s="6" t="n">
        <v>0</v>
      </c>
      <c r="K68" s="6" t="n">
        <v>0</v>
      </c>
      <c r="L68" s="6" t="n">
        <v>-0.04</v>
      </c>
      <c r="M68" s="6" t="s">
        <f>=I68+J68+K68+L68</f>
      </c>
      <c r="N68" s="17"/>
    </row>
    <row collapsed="false" customFormat="false" customHeight="false" hidden="false" ht="12.1" outlineLevel="0" r="69">
      <c r="A69" s="21" t="n">
        <v>44403.590115741</v>
      </c>
      <c r="B69" s="17" t="s">
        <v>30</v>
      </c>
      <c r="C69" s="17" t="s">
        <v>457</v>
      </c>
      <c r="D69" s="17" t="s">
        <v>349</v>
      </c>
      <c r="E69" s="17" t="s">
        <v>17</v>
      </c>
      <c r="F69" s="17" t="s">
        <v>19</v>
      </c>
      <c r="G69" s="7" t="n">
        <v>100</v>
      </c>
      <c r="H69" s="6" t="n">
        <v>38.415</v>
      </c>
      <c r="I69" s="6" t="n">
        <v>-3841.5</v>
      </c>
      <c r="J69" s="6" t="n">
        <v>0</v>
      </c>
      <c r="K69" s="6" t="n">
        <v>-2.31</v>
      </c>
      <c r="L69" s="6" t="n">
        <v>-0.36</v>
      </c>
      <c r="M69" s="6" t="s">
        <f>=I69+J69+K69+L69</f>
      </c>
      <c r="N69" s="17"/>
    </row>
    <row collapsed="false" customFormat="false" customHeight="false" hidden="false" ht="12.1" outlineLevel="0" r="70">
      <c r="A70" s="21" t="n">
        <v>44403.590578704</v>
      </c>
      <c r="B70" s="17" t="s">
        <v>45</v>
      </c>
      <c r="C70" s="17" t="s">
        <v>425</v>
      </c>
      <c r="D70" s="17" t="s">
        <v>349</v>
      </c>
      <c r="E70" s="17" t="s">
        <v>17</v>
      </c>
      <c r="F70" s="17" t="s">
        <v>19</v>
      </c>
      <c r="G70" s="7" t="n">
        <v>1</v>
      </c>
      <c r="H70" s="6" t="n">
        <v>752.8</v>
      </c>
      <c r="I70" s="6" t="n">
        <v>-752.8</v>
      </c>
      <c r="J70" s="6" t="n">
        <v>0</v>
      </c>
      <c r="K70" s="6" t="n">
        <v>-0.45</v>
      </c>
      <c r="L70" s="6" t="n">
        <v>-0.07</v>
      </c>
      <c r="M70" s="6" t="s">
        <f>=I70+J70+K70+L70</f>
      </c>
      <c r="N70" s="17"/>
    </row>
    <row collapsed="false" customFormat="false" customHeight="false" hidden="false" ht="12.1" outlineLevel="0" r="71">
      <c r="A71" s="21" t="n">
        <v>44403.591793981</v>
      </c>
      <c r="B71" s="17" t="s">
        <v>109</v>
      </c>
      <c r="C71" s="17" t="s">
        <v>458</v>
      </c>
      <c r="D71" s="17" t="s">
        <v>349</v>
      </c>
      <c r="E71" s="17" t="s">
        <v>91</v>
      </c>
      <c r="F71" s="17" t="s">
        <v>19</v>
      </c>
      <c r="G71" s="7" t="n">
        <v>43</v>
      </c>
      <c r="H71" s="6" t="n">
        <v>10.208</v>
      </c>
      <c r="I71" s="6" t="n">
        <v>-438.94</v>
      </c>
      <c r="J71" s="6" t="n">
        <v>0</v>
      </c>
      <c r="K71" s="6" t="n">
        <v>0</v>
      </c>
      <c r="L71" s="6" t="n">
        <v>-0.04</v>
      </c>
      <c r="M71" s="6" t="s">
        <f>=I71+J71+K71+L71</f>
      </c>
      <c r="N71" s="17"/>
    </row>
    <row collapsed="false" customFormat="false" customHeight="false" hidden="false" ht="12.1" outlineLevel="0" r="72">
      <c r="A72" s="22" t="n">
        <v>44404.083333333</v>
      </c>
      <c r="B72" s="23" t="s">
        <v>419</v>
      </c>
      <c r="C72" s="23" t="s">
        <v>459</v>
      </c>
      <c r="D72" s="23" t="s">
        <v>419</v>
      </c>
      <c r="E72" s="23" t="s">
        <v>419</v>
      </c>
      <c r="F72" s="23" t="s">
        <v>19</v>
      </c>
      <c r="G72" s="24" t="n">
        <v>1</v>
      </c>
      <c r="H72" s="25" t="n">
        <v>46.87</v>
      </c>
      <c r="I72" s="25" t="n">
        <v>46.87</v>
      </c>
      <c r="J72" s="25" t="n">
        <v>0</v>
      </c>
      <c r="K72" s="25" t="n">
        <v>0</v>
      </c>
      <c r="L72" s="25" t="n">
        <v>0</v>
      </c>
      <c r="M72" s="6" t="s">
        <f>=I72+J72+K72+L72</f>
      </c>
      <c r="N72" s="23"/>
    </row>
    <row collapsed="false" customFormat="false" customHeight="false" hidden="false" ht="12.1" outlineLevel="0" r="73">
      <c r="A73" s="22" t="n">
        <v>44405.083333333</v>
      </c>
      <c r="B73" s="23" t="s">
        <v>419</v>
      </c>
      <c r="C73" s="23" t="s">
        <v>460</v>
      </c>
      <c r="D73" s="23" t="s">
        <v>419</v>
      </c>
      <c r="E73" s="23" t="s">
        <v>419</v>
      </c>
      <c r="F73" s="23" t="s">
        <v>19</v>
      </c>
      <c r="G73" s="24" t="n">
        <v>1</v>
      </c>
      <c r="H73" s="25" t="n">
        <v>21.6</v>
      </c>
      <c r="I73" s="25" t="n">
        <v>21.6</v>
      </c>
      <c r="J73" s="25" t="n">
        <v>0</v>
      </c>
      <c r="K73" s="25" t="n">
        <v>0</v>
      </c>
      <c r="L73" s="25" t="n">
        <v>0</v>
      </c>
      <c r="M73" s="6" t="s">
        <f>=I73+J73+K73+L73</f>
      </c>
      <c r="N73" s="23"/>
    </row>
    <row collapsed="false" customFormat="false" customHeight="false" hidden="false" ht="12.1" outlineLevel="0" r="74">
      <c r="A74" s="22" t="n">
        <v>44405.083333333</v>
      </c>
      <c r="B74" s="23" t="s">
        <v>419</v>
      </c>
      <c r="C74" s="23" t="s">
        <v>461</v>
      </c>
      <c r="D74" s="23" t="s">
        <v>419</v>
      </c>
      <c r="E74" s="23" t="s">
        <v>419</v>
      </c>
      <c r="F74" s="23" t="s">
        <v>19</v>
      </c>
      <c r="G74" s="24" t="n">
        <v>1</v>
      </c>
      <c r="H74" s="25" t="n">
        <v>10.3</v>
      </c>
      <c r="I74" s="25" t="n">
        <v>10.3</v>
      </c>
      <c r="J74" s="25" t="n">
        <v>0</v>
      </c>
      <c r="K74" s="25" t="n">
        <v>0</v>
      </c>
      <c r="L74" s="25" t="n">
        <v>0</v>
      </c>
      <c r="M74" s="6" t="s">
        <f>=I74+J74+K74+L74</f>
      </c>
      <c r="N74" s="23"/>
    </row>
    <row collapsed="false" customFormat="false" customHeight="false" hidden="false" ht="12.1" outlineLevel="0" r="75">
      <c r="A75" s="22" t="n">
        <v>44405.083333333</v>
      </c>
      <c r="B75" s="23" t="s">
        <v>419</v>
      </c>
      <c r="C75" s="23" t="s">
        <v>462</v>
      </c>
      <c r="D75" s="23" t="s">
        <v>419</v>
      </c>
      <c r="E75" s="23" t="s">
        <v>419</v>
      </c>
      <c r="F75" s="23" t="s">
        <v>19</v>
      </c>
      <c r="G75" s="24" t="n">
        <v>1</v>
      </c>
      <c r="H75" s="25" t="n">
        <v>43.38</v>
      </c>
      <c r="I75" s="25" t="n">
        <v>43.38</v>
      </c>
      <c r="J75" s="25" t="n">
        <v>0</v>
      </c>
      <c r="K75" s="25" t="n">
        <v>0</v>
      </c>
      <c r="L75" s="25" t="n">
        <v>0</v>
      </c>
      <c r="M75" s="6" t="s">
        <f>=I75+J75+K75+L75</f>
      </c>
      <c r="N75" s="23"/>
    </row>
    <row collapsed="false" customFormat="false" customHeight="false" hidden="false" ht="12.1" outlineLevel="0" r="76">
      <c r="A76" s="22" t="n">
        <v>44420.083333333</v>
      </c>
      <c r="B76" s="23" t="s">
        <v>419</v>
      </c>
      <c r="C76" s="23" t="s">
        <v>463</v>
      </c>
      <c r="D76" s="23" t="s">
        <v>419</v>
      </c>
      <c r="E76" s="23" t="s">
        <v>419</v>
      </c>
      <c r="F76" s="23" t="s">
        <v>19</v>
      </c>
      <c r="G76" s="24" t="n">
        <v>1</v>
      </c>
      <c r="H76" s="25" t="n">
        <v>44.38</v>
      </c>
      <c r="I76" s="25" t="n">
        <v>44.38</v>
      </c>
      <c r="J76" s="25" t="n">
        <v>0</v>
      </c>
      <c r="K76" s="25" t="n">
        <v>0</v>
      </c>
      <c r="L76" s="25" t="n">
        <v>0</v>
      </c>
      <c r="M76" s="6" t="s">
        <f>=I76+J76+K76+L76</f>
      </c>
      <c r="N76" s="23"/>
    </row>
    <row collapsed="false" customFormat="false" customHeight="false" hidden="false" ht="12.1" outlineLevel="0" r="77">
      <c r="A77" s="22" t="n">
        <v>44421.083333333</v>
      </c>
      <c r="B77" s="23" t="s">
        <v>414</v>
      </c>
      <c r="C77" s="23" t="s">
        <v>134</v>
      </c>
      <c r="D77" s="23" t="s">
        <v>414</v>
      </c>
      <c r="E77" s="23" t="s">
        <v>414</v>
      </c>
      <c r="F77" s="23" t="s">
        <v>19</v>
      </c>
      <c r="G77" s="24" t="n">
        <v>1</v>
      </c>
      <c r="H77" s="25" t="n">
        <v>1000</v>
      </c>
      <c r="I77" s="25" t="n">
        <v>1000</v>
      </c>
      <c r="J77" s="25" t="n">
        <v>0</v>
      </c>
      <c r="K77" s="25" t="n">
        <v>0</v>
      </c>
      <c r="L77" s="25" t="n">
        <v>0</v>
      </c>
      <c r="M77" s="6" t="s">
        <f>=I77+J77+K77+L77</f>
      </c>
      <c r="N77" s="23"/>
    </row>
    <row collapsed="false" customFormat="false" customHeight="false" hidden="false" ht="12.1" outlineLevel="0" r="78">
      <c r="A78" s="21" t="n">
        <v>44421.567060185</v>
      </c>
      <c r="B78" s="17" t="s">
        <v>69</v>
      </c>
      <c r="C78" s="17" t="s">
        <v>464</v>
      </c>
      <c r="D78" s="17" t="s">
        <v>349</v>
      </c>
      <c r="E78" s="17" t="s">
        <v>17</v>
      </c>
      <c r="F78" s="17" t="s">
        <v>19</v>
      </c>
      <c r="G78" s="7" t="n">
        <v>1</v>
      </c>
      <c r="H78" s="6" t="n">
        <v>1045.5</v>
      </c>
      <c r="I78" s="6" t="n">
        <v>-1045.5</v>
      </c>
      <c r="J78" s="6" t="n">
        <v>0</v>
      </c>
      <c r="K78" s="6" t="n">
        <v>-0.63</v>
      </c>
      <c r="L78" s="6" t="n">
        <v>-0.1</v>
      </c>
      <c r="M78" s="6" t="s">
        <f>=I78+J78+K78+L78</f>
      </c>
      <c r="N78" s="17"/>
    </row>
    <row collapsed="false" customFormat="false" customHeight="false" hidden="false" ht="12.1" outlineLevel="0" r="79">
      <c r="A79" s="22" t="n">
        <v>44425.083333333</v>
      </c>
      <c r="B79" s="23" t="s">
        <v>419</v>
      </c>
      <c r="C79" s="23" t="s">
        <v>465</v>
      </c>
      <c r="D79" s="23" t="s">
        <v>419</v>
      </c>
      <c r="E79" s="23" t="s">
        <v>419</v>
      </c>
      <c r="F79" s="23" t="s">
        <v>19</v>
      </c>
      <c r="G79" s="24" t="n">
        <v>1</v>
      </c>
      <c r="H79" s="25" t="n">
        <v>18.08</v>
      </c>
      <c r="I79" s="25" t="n">
        <v>18.08</v>
      </c>
      <c r="J79" s="25" t="n">
        <v>0</v>
      </c>
      <c r="K79" s="25" t="n">
        <v>0</v>
      </c>
      <c r="L79" s="25" t="n">
        <v>0</v>
      </c>
      <c r="M79" s="6" t="s">
        <f>=I79+J79+K79+L79</f>
      </c>
      <c r="N79" s="23"/>
    </row>
    <row collapsed="false" customFormat="false" customHeight="false" hidden="false" ht="12.1" outlineLevel="0" r="80">
      <c r="A80" s="22" t="n">
        <v>44434.083333333</v>
      </c>
      <c r="B80" s="23" t="s">
        <v>414</v>
      </c>
      <c r="C80" s="23" t="s">
        <v>134</v>
      </c>
      <c r="D80" s="23" t="s">
        <v>414</v>
      </c>
      <c r="E80" s="23" t="s">
        <v>414</v>
      </c>
      <c r="F80" s="23" t="s">
        <v>19</v>
      </c>
      <c r="G80" s="24" t="n">
        <v>1</v>
      </c>
      <c r="H80" s="25" t="n">
        <v>4700</v>
      </c>
      <c r="I80" s="25" t="n">
        <v>4700</v>
      </c>
      <c r="J80" s="25" t="n">
        <v>0</v>
      </c>
      <c r="K80" s="25" t="n">
        <v>0</v>
      </c>
      <c r="L80" s="25" t="n">
        <v>0</v>
      </c>
      <c r="M80" s="6" t="s">
        <f>=I80+J80+K80+L80</f>
      </c>
      <c r="N80" s="23"/>
    </row>
    <row collapsed="false" customFormat="false" customHeight="false" hidden="false" ht="12.1" outlineLevel="0" r="81">
      <c r="A81" s="21" t="n">
        <v>44434.536168981</v>
      </c>
      <c r="B81" s="17" t="s">
        <v>93</v>
      </c>
      <c r="C81" s="17" t="s">
        <v>446</v>
      </c>
      <c r="D81" s="17" t="s">
        <v>349</v>
      </c>
      <c r="E81" s="17" t="s">
        <v>91</v>
      </c>
      <c r="F81" s="17" t="s">
        <v>19</v>
      </c>
      <c r="G81" s="7" t="n">
        <v>5</v>
      </c>
      <c r="H81" s="6" t="n">
        <v>97.57</v>
      </c>
      <c r="I81" s="6" t="n">
        <v>-487.85</v>
      </c>
      <c r="J81" s="6" t="n">
        <v>0</v>
      </c>
      <c r="K81" s="6" t="n">
        <v>0</v>
      </c>
      <c r="L81" s="6" t="n">
        <v>-0.05</v>
      </c>
      <c r="M81" s="6" t="s">
        <f>=I81+J81+K81+L81</f>
      </c>
      <c r="N81" s="17"/>
    </row>
    <row collapsed="false" customFormat="false" customHeight="false" hidden="false" ht="12.1" outlineLevel="0" r="82">
      <c r="A82" s="21" t="n">
        <v>44434.537372685</v>
      </c>
      <c r="B82" s="17" t="s">
        <v>85</v>
      </c>
      <c r="C82" s="17" t="s">
        <v>466</v>
      </c>
      <c r="D82" s="17" t="s">
        <v>349</v>
      </c>
      <c r="E82" s="17" t="s">
        <v>17</v>
      </c>
      <c r="F82" s="17" t="s">
        <v>19</v>
      </c>
      <c r="G82" s="7" t="n">
        <v>1000</v>
      </c>
      <c r="H82" s="6" t="n">
        <v>0.831</v>
      </c>
      <c r="I82" s="6" t="n">
        <v>-831</v>
      </c>
      <c r="J82" s="6" t="n">
        <v>0</v>
      </c>
      <c r="K82" s="6" t="n">
        <v>-0.5</v>
      </c>
      <c r="L82" s="6" t="n">
        <v>-0.07</v>
      </c>
      <c r="M82" s="6" t="s">
        <f>=I82+J82+K82+L82</f>
      </c>
      <c r="N82" s="17"/>
    </row>
    <row collapsed="false" customFormat="false" customHeight="false" hidden="false" ht="12.1" outlineLevel="0" r="83">
      <c r="A83" s="21" t="n">
        <v>44434.540763889</v>
      </c>
      <c r="B83" s="17" t="s">
        <v>361</v>
      </c>
      <c r="C83" s="17" t="s">
        <v>467</v>
      </c>
      <c r="D83" s="17" t="s">
        <v>349</v>
      </c>
      <c r="E83" s="17" t="s">
        <v>17</v>
      </c>
      <c r="F83" s="17" t="s">
        <v>19</v>
      </c>
      <c r="G83" s="7" t="n">
        <v>1</v>
      </c>
      <c r="H83" s="6" t="n">
        <v>1155</v>
      </c>
      <c r="I83" s="6" t="n">
        <v>-1155</v>
      </c>
      <c r="J83" s="6" t="n">
        <v>0</v>
      </c>
      <c r="K83" s="6" t="n">
        <v>-0.69</v>
      </c>
      <c r="L83" s="6" t="n">
        <v>-0.11</v>
      </c>
      <c r="M83" s="6" t="s">
        <f>=I83+J83+K83+L83</f>
      </c>
      <c r="N83" s="17"/>
    </row>
    <row collapsed="false" customFormat="false" customHeight="false" hidden="false" ht="12.1" outlineLevel="0" r="84">
      <c r="A84" s="21" t="n">
        <v>44434.541666667</v>
      </c>
      <c r="B84" s="17" t="s">
        <v>362</v>
      </c>
      <c r="C84" s="17" t="s">
        <v>468</v>
      </c>
      <c r="D84" s="17" t="s">
        <v>349</v>
      </c>
      <c r="E84" s="17" t="s">
        <v>91</v>
      </c>
      <c r="F84" s="17" t="s">
        <v>19</v>
      </c>
      <c r="G84" s="7" t="n">
        <v>2100</v>
      </c>
      <c r="H84" s="6" t="n">
        <v>1.0722</v>
      </c>
      <c r="I84" s="6" t="n">
        <v>-2251.62</v>
      </c>
      <c r="J84" s="6" t="n">
        <v>0</v>
      </c>
      <c r="K84" s="6" t="n">
        <v>0</v>
      </c>
      <c r="L84" s="6" t="n">
        <v>-0.21</v>
      </c>
      <c r="M84" s="6" t="s">
        <f>=I84+J84+K84+L84</f>
      </c>
      <c r="N84" s="17"/>
    </row>
    <row collapsed="false" customFormat="false" customHeight="false" hidden="false" ht="12.1" outlineLevel="0" r="85">
      <c r="A85" s="22" t="n">
        <v>44440.083333333</v>
      </c>
      <c r="B85" s="23" t="s">
        <v>419</v>
      </c>
      <c r="C85" s="23" t="s">
        <v>469</v>
      </c>
      <c r="D85" s="23" t="s">
        <v>419</v>
      </c>
      <c r="E85" s="23" t="s">
        <v>419</v>
      </c>
      <c r="F85" s="23" t="s">
        <v>19</v>
      </c>
      <c r="G85" s="24" t="n">
        <v>1</v>
      </c>
      <c r="H85" s="25" t="n">
        <v>32.41</v>
      </c>
      <c r="I85" s="25" t="n">
        <v>32.41</v>
      </c>
      <c r="J85" s="25" t="n">
        <v>0</v>
      </c>
      <c r="K85" s="25" t="n">
        <v>0</v>
      </c>
      <c r="L85" s="25" t="n">
        <v>0</v>
      </c>
      <c r="M85" s="6" t="s">
        <f>=I85+J85+K85+L85</f>
      </c>
      <c r="N85" s="23"/>
    </row>
    <row collapsed="false" customFormat="false" customHeight="false" hidden="false" ht="12.1" outlineLevel="0" r="86">
      <c r="A86" s="22" t="n">
        <v>44454.083333333</v>
      </c>
      <c r="B86" s="23" t="s">
        <v>419</v>
      </c>
      <c r="C86" s="23" t="s">
        <v>470</v>
      </c>
      <c r="D86" s="23" t="s">
        <v>419</v>
      </c>
      <c r="E86" s="23" t="s">
        <v>419</v>
      </c>
      <c r="F86" s="23" t="s">
        <v>19</v>
      </c>
      <c r="G86" s="24" t="n">
        <v>1</v>
      </c>
      <c r="H86" s="25" t="n">
        <v>146.9</v>
      </c>
      <c r="I86" s="25" t="n">
        <v>146.9</v>
      </c>
      <c r="J86" s="25" t="n">
        <v>0</v>
      </c>
      <c r="K86" s="25" t="n">
        <v>0</v>
      </c>
      <c r="L86" s="25" t="n">
        <v>0</v>
      </c>
      <c r="M86" s="6" t="s">
        <f>=I86+J86+K86+L86</f>
      </c>
      <c r="N86" s="23"/>
    </row>
    <row collapsed="false" customFormat="false" customHeight="false" hidden="false" ht="12.1" outlineLevel="0" r="87">
      <c r="A87" s="21" t="n">
        <v>44454.52875</v>
      </c>
      <c r="B87" s="17" t="s">
        <v>95</v>
      </c>
      <c r="C87" s="17" t="s">
        <v>471</v>
      </c>
      <c r="D87" s="17" t="s">
        <v>349</v>
      </c>
      <c r="E87" s="17" t="s">
        <v>91</v>
      </c>
      <c r="F87" s="17" t="s">
        <v>19</v>
      </c>
      <c r="G87" s="7" t="n">
        <v>135</v>
      </c>
      <c r="H87" s="6" t="n">
        <v>1.0949</v>
      </c>
      <c r="I87" s="6" t="n">
        <v>-147.81</v>
      </c>
      <c r="J87" s="6" t="n">
        <v>0</v>
      </c>
      <c r="K87" s="6" t="n">
        <v>0</v>
      </c>
      <c r="L87" s="6" t="n">
        <v>-0.02</v>
      </c>
      <c r="M87" s="6" t="s">
        <f>=I87+J87+K87+L87</f>
      </c>
      <c r="N87" s="17"/>
    </row>
    <row collapsed="false" customFormat="false" customHeight="false" hidden="false" ht="12.1" outlineLevel="0" r="88">
      <c r="A88" s="22" t="n">
        <v>44455.083333333</v>
      </c>
      <c r="B88" s="23" t="s">
        <v>414</v>
      </c>
      <c r="C88" s="23" t="s">
        <v>134</v>
      </c>
      <c r="D88" s="23" t="s">
        <v>414</v>
      </c>
      <c r="E88" s="23" t="s">
        <v>414</v>
      </c>
      <c r="F88" s="23" t="s">
        <v>19</v>
      </c>
      <c r="G88" s="24" t="n">
        <v>1</v>
      </c>
      <c r="H88" s="25" t="n">
        <v>5000</v>
      </c>
      <c r="I88" s="25" t="n">
        <v>5000</v>
      </c>
      <c r="J88" s="25" t="n">
        <v>0</v>
      </c>
      <c r="K88" s="25" t="n">
        <v>0</v>
      </c>
      <c r="L88" s="25" t="n">
        <v>0</v>
      </c>
      <c r="M88" s="6" t="s">
        <f>=I88+J88+K88+L88</f>
      </c>
      <c r="N88" s="23"/>
    </row>
    <row collapsed="false" customFormat="false" customHeight="false" hidden="false" ht="12.1" outlineLevel="0" r="89">
      <c r="A89" s="22" t="n">
        <v>44455.083333333</v>
      </c>
      <c r="B89" s="23" t="s">
        <v>419</v>
      </c>
      <c r="C89" s="23" t="s">
        <v>472</v>
      </c>
      <c r="D89" s="23" t="s">
        <v>419</v>
      </c>
      <c r="E89" s="23" t="s">
        <v>419</v>
      </c>
      <c r="F89" s="23" t="s">
        <v>19</v>
      </c>
      <c r="G89" s="24" t="n">
        <v>1</v>
      </c>
      <c r="H89" s="25" t="n">
        <v>18.08</v>
      </c>
      <c r="I89" s="25" t="n">
        <v>18.08</v>
      </c>
      <c r="J89" s="25" t="n">
        <v>0</v>
      </c>
      <c r="K89" s="25" t="n">
        <v>0</v>
      </c>
      <c r="L89" s="25" t="n">
        <v>0</v>
      </c>
      <c r="M89" s="6" t="s">
        <f>=I89+J89+K89+L89</f>
      </c>
      <c r="N89" s="23"/>
    </row>
    <row collapsed="false" customFormat="false" customHeight="false" hidden="false" ht="12.1" outlineLevel="0" r="90">
      <c r="A90" s="22" t="n">
        <v>44459.083333333</v>
      </c>
      <c r="B90" s="23" t="s">
        <v>414</v>
      </c>
      <c r="C90" s="23" t="s">
        <v>134</v>
      </c>
      <c r="D90" s="23" t="s">
        <v>414</v>
      </c>
      <c r="E90" s="23" t="s">
        <v>414</v>
      </c>
      <c r="F90" s="23" t="s">
        <v>19</v>
      </c>
      <c r="G90" s="24" t="n">
        <v>1</v>
      </c>
      <c r="H90" s="25" t="n">
        <v>5000</v>
      </c>
      <c r="I90" s="25" t="n">
        <v>5000</v>
      </c>
      <c r="J90" s="25" t="n">
        <v>0</v>
      </c>
      <c r="K90" s="25" t="n">
        <v>0</v>
      </c>
      <c r="L90" s="25" t="n">
        <v>0</v>
      </c>
      <c r="M90" s="6" t="s">
        <f>=I90+J90+K90+L90</f>
      </c>
      <c r="N90" s="23"/>
    </row>
    <row collapsed="false" customFormat="false" customHeight="false" hidden="false" ht="12.1" outlineLevel="0" r="91">
      <c r="A91" s="21" t="n">
        <v>44459.526099537</v>
      </c>
      <c r="B91" s="17" t="s">
        <v>77</v>
      </c>
      <c r="C91" s="17" t="s">
        <v>429</v>
      </c>
      <c r="D91" s="17" t="s">
        <v>349</v>
      </c>
      <c r="E91" s="17" t="s">
        <v>17</v>
      </c>
      <c r="F91" s="17" t="s">
        <v>19</v>
      </c>
      <c r="G91" s="7" t="n">
        <v>1</v>
      </c>
      <c r="H91" s="6" t="n">
        <v>1342.9</v>
      </c>
      <c r="I91" s="6" t="n">
        <v>-1342.9</v>
      </c>
      <c r="J91" s="6" t="n">
        <v>0</v>
      </c>
      <c r="K91" s="6" t="n">
        <v>-0.81</v>
      </c>
      <c r="L91" s="6" t="n">
        <v>-0.12</v>
      </c>
      <c r="M91" s="6" t="s">
        <f>=I91+J91+K91+L91</f>
      </c>
      <c r="N91" s="17"/>
    </row>
    <row collapsed="false" customFormat="false" customHeight="false" hidden="false" ht="12.1" outlineLevel="0" r="92">
      <c r="A92" s="21" t="n">
        <v>44459.688333333</v>
      </c>
      <c r="B92" s="17" t="s">
        <v>53</v>
      </c>
      <c r="C92" s="17" t="s">
        <v>440</v>
      </c>
      <c r="D92" s="17" t="s">
        <v>349</v>
      </c>
      <c r="E92" s="17" t="s">
        <v>17</v>
      </c>
      <c r="F92" s="17" t="s">
        <v>19</v>
      </c>
      <c r="G92" s="7" t="n">
        <v>1000</v>
      </c>
      <c r="H92" s="6" t="n">
        <v>0.6734</v>
      </c>
      <c r="I92" s="6" t="n">
        <v>-673.4</v>
      </c>
      <c r="J92" s="6" t="n">
        <v>0</v>
      </c>
      <c r="K92" s="6" t="n">
        <v>-0.4</v>
      </c>
      <c r="L92" s="6" t="n">
        <v>-0.07</v>
      </c>
      <c r="M92" s="6" t="s">
        <f>=I92+J92+K92+L92</f>
      </c>
      <c r="N92" s="17"/>
    </row>
    <row collapsed="false" customFormat="false" customHeight="false" hidden="false" ht="12.1" outlineLevel="0" r="93">
      <c r="A93" s="22" t="n">
        <v>44460.083333333</v>
      </c>
      <c r="B93" s="23" t="s">
        <v>419</v>
      </c>
      <c r="C93" s="23" t="s">
        <v>473</v>
      </c>
      <c r="D93" s="23" t="s">
        <v>419</v>
      </c>
      <c r="E93" s="23" t="s">
        <v>419</v>
      </c>
      <c r="F93" s="23" t="s">
        <v>19</v>
      </c>
      <c r="G93" s="24" t="n">
        <v>1</v>
      </c>
      <c r="H93" s="25" t="n">
        <v>65.27</v>
      </c>
      <c r="I93" s="25" t="n">
        <v>65.27</v>
      </c>
      <c r="J93" s="25" t="n">
        <v>0</v>
      </c>
      <c r="K93" s="25" t="n">
        <v>0</v>
      </c>
      <c r="L93" s="25" t="n">
        <v>0</v>
      </c>
      <c r="M93" s="6" t="s">
        <f>=I93+J93+K93+L93</f>
      </c>
      <c r="N93" s="23"/>
    </row>
    <row collapsed="false" customFormat="false" customHeight="false" hidden="false" ht="12.1" outlineLevel="0" r="94">
      <c r="A94" s="21" t="n">
        <v>44461.97005787</v>
      </c>
      <c r="B94" s="17" t="s">
        <v>363</v>
      </c>
      <c r="C94" s="17" t="s">
        <v>474</v>
      </c>
      <c r="D94" s="17" t="s">
        <v>349</v>
      </c>
      <c r="E94" s="17" t="s">
        <v>17</v>
      </c>
      <c r="F94" s="17" t="s">
        <v>19</v>
      </c>
      <c r="G94" s="7" t="n">
        <v>1</v>
      </c>
      <c r="H94" s="6" t="n">
        <v>3965</v>
      </c>
      <c r="I94" s="6" t="n">
        <v>-3965</v>
      </c>
      <c r="J94" s="6" t="n">
        <v>0</v>
      </c>
      <c r="K94" s="6" t="n">
        <v>-2.38</v>
      </c>
      <c r="L94" s="6" t="n">
        <v>-0.37</v>
      </c>
      <c r="M94" s="6" t="s">
        <f>=I94+J94+K94+L94</f>
      </c>
      <c r="N94" s="17"/>
    </row>
    <row collapsed="false" customFormat="false" customHeight="false" hidden="false" ht="12.1" outlineLevel="0" r="95">
      <c r="A95" s="21" t="n">
        <v>44462.531273148</v>
      </c>
      <c r="B95" s="17" t="s">
        <v>73</v>
      </c>
      <c r="C95" s="17" t="s">
        <v>432</v>
      </c>
      <c r="D95" s="17" t="s">
        <v>349</v>
      </c>
      <c r="E95" s="17" t="s">
        <v>17</v>
      </c>
      <c r="F95" s="17" t="s">
        <v>19</v>
      </c>
      <c r="G95" s="7" t="n">
        <v>1000</v>
      </c>
      <c r="H95" s="6" t="n">
        <v>0.8472</v>
      </c>
      <c r="I95" s="6" t="n">
        <v>-847.2</v>
      </c>
      <c r="J95" s="6" t="n">
        <v>0</v>
      </c>
      <c r="K95" s="6" t="n">
        <v>0</v>
      </c>
      <c r="L95" s="6" t="n">
        <v>-0.08</v>
      </c>
      <c r="M95" s="6" t="s">
        <f>=I95+J95+K95+L95</f>
      </c>
      <c r="N95" s="17"/>
    </row>
    <row collapsed="false" customFormat="false" customHeight="false" hidden="false" ht="12.1" outlineLevel="0" r="96">
      <c r="A96" s="21" t="n">
        <v>44462.532071759</v>
      </c>
      <c r="B96" s="17" t="s">
        <v>109</v>
      </c>
      <c r="C96" s="17" t="s">
        <v>458</v>
      </c>
      <c r="D96" s="17" t="s">
        <v>349</v>
      </c>
      <c r="E96" s="17" t="s">
        <v>91</v>
      </c>
      <c r="F96" s="17" t="s">
        <v>19</v>
      </c>
      <c r="G96" s="7" t="n">
        <v>46</v>
      </c>
      <c r="H96" s="6" t="n">
        <v>10.657</v>
      </c>
      <c r="I96" s="6" t="n">
        <v>-490.22</v>
      </c>
      <c r="J96" s="6" t="n">
        <v>0</v>
      </c>
      <c r="K96" s="6" t="n">
        <v>0</v>
      </c>
      <c r="L96" s="6" t="n">
        <v>-0.05</v>
      </c>
      <c r="M96" s="6" t="s">
        <f>=I96+J96+K96+L96</f>
      </c>
      <c r="N96" s="17"/>
    </row>
    <row collapsed="false" customFormat="false" customHeight="false" hidden="false" ht="12.1" outlineLevel="0" r="97">
      <c r="A97" s="21" t="n">
        <v>44462.532384259</v>
      </c>
      <c r="B97" s="17" t="s">
        <v>362</v>
      </c>
      <c r="C97" s="17" t="s">
        <v>468</v>
      </c>
      <c r="D97" s="17" t="s">
        <v>349</v>
      </c>
      <c r="E97" s="17" t="s">
        <v>91</v>
      </c>
      <c r="F97" s="17" t="s">
        <v>19</v>
      </c>
      <c r="G97" s="7" t="n">
        <v>1392</v>
      </c>
      <c r="H97" s="6" t="n">
        <v>1.0772</v>
      </c>
      <c r="I97" s="6" t="n">
        <v>-1499.46</v>
      </c>
      <c r="J97" s="6" t="n">
        <v>0</v>
      </c>
      <c r="K97" s="6" t="n">
        <v>0</v>
      </c>
      <c r="L97" s="6" t="n">
        <v>-0.14</v>
      </c>
      <c r="M97" s="6" t="s">
        <f>=I97+J97+K97+L97</f>
      </c>
      <c r="N97" s="17"/>
    </row>
    <row collapsed="false" customFormat="false" customHeight="false" hidden="false" ht="12.1" outlineLevel="0" r="98">
      <c r="A98" s="21" t="n">
        <v>44467.5725</v>
      </c>
      <c r="B98" s="17" t="s">
        <v>51</v>
      </c>
      <c r="C98" s="17" t="s">
        <v>475</v>
      </c>
      <c r="D98" s="17" t="s">
        <v>349</v>
      </c>
      <c r="E98" s="17" t="s">
        <v>17</v>
      </c>
      <c r="F98" s="17" t="s">
        <v>19</v>
      </c>
      <c r="G98" s="7" t="n">
        <v>10</v>
      </c>
      <c r="H98" s="6" t="n">
        <v>74.49</v>
      </c>
      <c r="I98" s="6" t="n">
        <v>-744.9</v>
      </c>
      <c r="J98" s="6" t="n">
        <v>0</v>
      </c>
      <c r="K98" s="6" t="n">
        <v>-0.45</v>
      </c>
      <c r="L98" s="6" t="n">
        <v>-0.07</v>
      </c>
      <c r="M98" s="6" t="s">
        <f>=I98+J98+K98+L98</f>
      </c>
      <c r="N98" s="17"/>
    </row>
    <row collapsed="false" customFormat="false" customHeight="false" hidden="false" ht="12.1" outlineLevel="0" r="99">
      <c r="A99" s="22" t="n">
        <v>44470.083333333</v>
      </c>
      <c r="B99" s="23" t="s">
        <v>419</v>
      </c>
      <c r="C99" s="23" t="s">
        <v>476</v>
      </c>
      <c r="D99" s="23" t="s">
        <v>419</v>
      </c>
      <c r="E99" s="23" t="s">
        <v>419</v>
      </c>
      <c r="F99" s="23" t="s">
        <v>19</v>
      </c>
      <c r="G99" s="24" t="n">
        <v>1</v>
      </c>
      <c r="H99" s="25" t="n">
        <v>30.3</v>
      </c>
      <c r="I99" s="25" t="n">
        <v>30.3</v>
      </c>
      <c r="J99" s="25" t="n">
        <v>0</v>
      </c>
      <c r="K99" s="25" t="n">
        <v>0</v>
      </c>
      <c r="L99" s="25" t="n">
        <v>0</v>
      </c>
      <c r="M99" s="6" t="s">
        <f>=I99+J99+K99+L99</f>
      </c>
      <c r="N99" s="23"/>
    </row>
    <row collapsed="false" customFormat="false" customHeight="false" hidden="false" ht="12.1" outlineLevel="0" r="100">
      <c r="A100" s="26" t="n">
        <v>44470.801296296</v>
      </c>
      <c r="B100" s="27" t="s">
        <v>354</v>
      </c>
      <c r="C100" s="27" t="s">
        <v>415</v>
      </c>
      <c r="D100" s="27" t="s">
        <v>352</v>
      </c>
      <c r="E100" s="27" t="s">
        <v>17</v>
      </c>
      <c r="F100" s="27" t="s">
        <v>19</v>
      </c>
      <c r="G100" s="28" t="n">
        <v>-1</v>
      </c>
      <c r="H100" s="29" t="n">
        <v>528.7</v>
      </c>
      <c r="I100" s="29" t="n">
        <v>528.7</v>
      </c>
      <c r="J100" s="29" t="n">
        <v>0</v>
      </c>
      <c r="K100" s="29" t="n">
        <v>-0.32</v>
      </c>
      <c r="L100" s="29" t="n">
        <v>-0.05</v>
      </c>
      <c r="M100" s="6" t="s">
        <f>=I100+J100+K100+L100</f>
      </c>
      <c r="N100" s="27"/>
    </row>
    <row collapsed="false" customFormat="false" customHeight="false" hidden="false" ht="12.1" outlineLevel="0" r="101">
      <c r="A101" s="21" t="n">
        <v>44470.801851852</v>
      </c>
      <c r="B101" s="17" t="s">
        <v>36</v>
      </c>
      <c r="C101" s="17" t="s">
        <v>431</v>
      </c>
      <c r="D101" s="17" t="s">
        <v>349</v>
      </c>
      <c r="E101" s="17" t="s">
        <v>17</v>
      </c>
      <c r="F101" s="17" t="s">
        <v>19</v>
      </c>
      <c r="G101" s="7" t="n">
        <v>1</v>
      </c>
      <c r="H101" s="6" t="n">
        <v>486.6</v>
      </c>
      <c r="I101" s="6" t="n">
        <v>-486.6</v>
      </c>
      <c r="J101" s="6" t="n">
        <v>0</v>
      </c>
      <c r="K101" s="6" t="n">
        <v>-0.29</v>
      </c>
      <c r="L101" s="6" t="n">
        <v>-0.05</v>
      </c>
      <c r="M101" s="6" t="s">
        <f>=I101+J101+K101+L101</f>
      </c>
      <c r="N101" s="17"/>
    </row>
    <row collapsed="false" customFormat="false" customHeight="false" hidden="false" ht="12.1" outlineLevel="0" r="102">
      <c r="A102" s="22" t="n">
        <v>44473.083333333</v>
      </c>
      <c r="B102" s="23" t="s">
        <v>419</v>
      </c>
      <c r="C102" s="23" t="s">
        <v>443</v>
      </c>
      <c r="D102" s="23" t="s">
        <v>419</v>
      </c>
      <c r="E102" s="23" t="s">
        <v>419</v>
      </c>
      <c r="F102" s="23" t="s">
        <v>19</v>
      </c>
      <c r="G102" s="24" t="n">
        <v>1</v>
      </c>
      <c r="H102" s="25" t="n">
        <v>32.81</v>
      </c>
      <c r="I102" s="25" t="n">
        <v>32.81</v>
      </c>
      <c r="J102" s="25" t="n">
        <v>0</v>
      </c>
      <c r="K102" s="25" t="n">
        <v>0</v>
      </c>
      <c r="L102" s="25" t="n">
        <v>0</v>
      </c>
      <c r="M102" s="6" t="s">
        <f>=I102+J102+K102+L102</f>
      </c>
      <c r="N102" s="23"/>
    </row>
    <row collapsed="false" customFormat="false" customHeight="false" hidden="false" ht="12.1" outlineLevel="0" r="103">
      <c r="A103" s="26" t="n">
        <v>44477.562199074</v>
      </c>
      <c r="B103" s="27" t="s">
        <v>362</v>
      </c>
      <c r="C103" s="27" t="s">
        <v>468</v>
      </c>
      <c r="D103" s="27" t="s">
        <v>352</v>
      </c>
      <c r="E103" s="27" t="s">
        <v>91</v>
      </c>
      <c r="F103" s="27" t="s">
        <v>19</v>
      </c>
      <c r="G103" s="28" t="n">
        <v>-700</v>
      </c>
      <c r="H103" s="29" t="n">
        <v>1.0798</v>
      </c>
      <c r="I103" s="29" t="n">
        <v>755.86</v>
      </c>
      <c r="J103" s="29" t="n">
        <v>0</v>
      </c>
      <c r="K103" s="29" t="n">
        <v>0</v>
      </c>
      <c r="L103" s="29" t="n">
        <v>-0.07</v>
      </c>
      <c r="M103" s="6" t="s">
        <f>=I103+J103+K103+L103</f>
      </c>
      <c r="N103" s="27"/>
    </row>
    <row collapsed="false" customFormat="false" customHeight="false" hidden="false" ht="12.1" outlineLevel="0" r="104">
      <c r="A104" s="21" t="n">
        <v>44477.562534722</v>
      </c>
      <c r="B104" s="17" t="s">
        <v>77</v>
      </c>
      <c r="C104" s="17" t="s">
        <v>429</v>
      </c>
      <c r="D104" s="17" t="s">
        <v>349</v>
      </c>
      <c r="E104" s="17" t="s">
        <v>17</v>
      </c>
      <c r="F104" s="17" t="s">
        <v>19</v>
      </c>
      <c r="G104" s="7" t="n">
        <v>1</v>
      </c>
      <c r="H104" s="6" t="n">
        <v>1246</v>
      </c>
      <c r="I104" s="6" t="n">
        <v>-1246</v>
      </c>
      <c r="J104" s="6" t="n">
        <v>0</v>
      </c>
      <c r="K104" s="6" t="n">
        <v>-0.75</v>
      </c>
      <c r="L104" s="6" t="n">
        <v>-0.12</v>
      </c>
      <c r="M104" s="6" t="s">
        <f>=I104+J104+K104+L104</f>
      </c>
      <c r="N104" s="17"/>
    </row>
    <row collapsed="false" customFormat="false" customHeight="false" hidden="false" ht="12.1" outlineLevel="0" r="105">
      <c r="A105" s="26" t="n">
        <v>44480.505231481</v>
      </c>
      <c r="B105" s="27" t="s">
        <v>362</v>
      </c>
      <c r="C105" s="27" t="s">
        <v>468</v>
      </c>
      <c r="D105" s="27" t="s">
        <v>352</v>
      </c>
      <c r="E105" s="27" t="s">
        <v>91</v>
      </c>
      <c r="F105" s="27" t="s">
        <v>19</v>
      </c>
      <c r="G105" s="28" t="n">
        <v>-1800</v>
      </c>
      <c r="H105" s="29" t="n">
        <v>1.0801</v>
      </c>
      <c r="I105" s="29" t="n">
        <v>1944.18</v>
      </c>
      <c r="J105" s="29" t="n">
        <v>0</v>
      </c>
      <c r="K105" s="29" t="n">
        <v>0</v>
      </c>
      <c r="L105" s="29" t="n">
        <v>-0.18</v>
      </c>
      <c r="M105" s="6" t="s">
        <f>=I105+J105+K105+L105</f>
      </c>
      <c r="N105" s="27"/>
    </row>
    <row collapsed="false" customFormat="false" customHeight="false" hidden="false" ht="12.1" outlineLevel="0" r="106">
      <c r="A106" s="21" t="n">
        <v>44480.534976852</v>
      </c>
      <c r="B106" s="17" t="s">
        <v>364</v>
      </c>
      <c r="C106" s="17" t="s">
        <v>477</v>
      </c>
      <c r="D106" s="17" t="s">
        <v>349</v>
      </c>
      <c r="E106" s="17" t="s">
        <v>17</v>
      </c>
      <c r="F106" s="17" t="s">
        <v>19</v>
      </c>
      <c r="G106" s="7" t="n">
        <v>1</v>
      </c>
      <c r="H106" s="6" t="n">
        <v>839</v>
      </c>
      <c r="I106" s="6" t="n">
        <v>-839</v>
      </c>
      <c r="J106" s="6" t="n">
        <v>0</v>
      </c>
      <c r="K106" s="6" t="n">
        <v>-0.5</v>
      </c>
      <c r="L106" s="6" t="n">
        <v>-0.07</v>
      </c>
      <c r="M106" s="6" t="s">
        <f>=I106+J106+K106+L106</f>
      </c>
      <c r="N106" s="17"/>
    </row>
    <row collapsed="false" customFormat="false" customHeight="false" hidden="false" ht="12.1" outlineLevel="0" r="107">
      <c r="A107" s="21" t="n">
        <v>44480.648159722</v>
      </c>
      <c r="B107" s="17" t="s">
        <v>85</v>
      </c>
      <c r="C107" s="17" t="s">
        <v>466</v>
      </c>
      <c r="D107" s="17" t="s">
        <v>349</v>
      </c>
      <c r="E107" s="17" t="s">
        <v>17</v>
      </c>
      <c r="F107" s="17" t="s">
        <v>19</v>
      </c>
      <c r="G107" s="7" t="n">
        <v>1000</v>
      </c>
      <c r="H107" s="6" t="n">
        <v>0.8072</v>
      </c>
      <c r="I107" s="6" t="n">
        <v>-807.2</v>
      </c>
      <c r="J107" s="6" t="n">
        <v>0</v>
      </c>
      <c r="K107" s="6" t="n">
        <v>-0.49</v>
      </c>
      <c r="L107" s="6" t="n">
        <v>-0.07</v>
      </c>
      <c r="M107" s="6" t="s">
        <f>=I107+J107+K107+L107</f>
      </c>
      <c r="N107" s="17"/>
    </row>
    <row collapsed="false" customFormat="false" customHeight="false" hidden="false" ht="12.1" outlineLevel="0" r="108">
      <c r="A108" s="21" t="n">
        <v>44480.648530093</v>
      </c>
      <c r="B108" s="17" t="s">
        <v>90</v>
      </c>
      <c r="C108" s="17" t="s">
        <v>453</v>
      </c>
      <c r="D108" s="17" t="s">
        <v>349</v>
      </c>
      <c r="E108" s="17" t="s">
        <v>91</v>
      </c>
      <c r="F108" s="17" t="s">
        <v>19</v>
      </c>
      <c r="G108" s="7" t="n">
        <v>73</v>
      </c>
      <c r="H108" s="6" t="n">
        <v>7.494</v>
      </c>
      <c r="I108" s="6" t="n">
        <v>-547.06</v>
      </c>
      <c r="J108" s="6" t="n">
        <v>0</v>
      </c>
      <c r="K108" s="6" t="n">
        <v>0</v>
      </c>
      <c r="L108" s="6" t="n">
        <v>-0.05</v>
      </c>
      <c r="M108" s="6" t="s">
        <f>=I108+J108+K108+L108</f>
      </c>
      <c r="N108" s="17"/>
    </row>
    <row collapsed="false" customFormat="false" customHeight="false" hidden="false" ht="12.1" outlineLevel="0" r="109">
      <c r="A109" s="22" t="n">
        <v>44487.083333333</v>
      </c>
      <c r="B109" s="23" t="s">
        <v>419</v>
      </c>
      <c r="C109" s="23" t="s">
        <v>478</v>
      </c>
      <c r="D109" s="23" t="s">
        <v>419</v>
      </c>
      <c r="E109" s="23" t="s">
        <v>419</v>
      </c>
      <c r="F109" s="23" t="s">
        <v>19</v>
      </c>
      <c r="G109" s="24" t="n">
        <v>1</v>
      </c>
      <c r="H109" s="25" t="n">
        <v>18.08</v>
      </c>
      <c r="I109" s="25" t="n">
        <v>18.08</v>
      </c>
      <c r="J109" s="25" t="n">
        <v>0</v>
      </c>
      <c r="K109" s="25" t="n">
        <v>0</v>
      </c>
      <c r="L109" s="25" t="n">
        <v>0</v>
      </c>
      <c r="M109" s="6" t="s">
        <f>=I109+J109+K109+L109</f>
      </c>
      <c r="N109" s="23"/>
    </row>
    <row collapsed="false" customFormat="false" customHeight="false" hidden="false" ht="12.1" outlineLevel="0" r="110">
      <c r="A110" s="22" t="n">
        <v>44491.083333333</v>
      </c>
      <c r="B110" s="23" t="s">
        <v>414</v>
      </c>
      <c r="C110" s="23" t="s">
        <v>134</v>
      </c>
      <c r="D110" s="23" t="s">
        <v>414</v>
      </c>
      <c r="E110" s="23" t="s">
        <v>414</v>
      </c>
      <c r="F110" s="23" t="s">
        <v>19</v>
      </c>
      <c r="G110" s="24" t="n">
        <v>1</v>
      </c>
      <c r="H110" s="25" t="n">
        <v>5000</v>
      </c>
      <c r="I110" s="25" t="n">
        <v>5000</v>
      </c>
      <c r="J110" s="25" t="n">
        <v>0</v>
      </c>
      <c r="K110" s="25" t="n">
        <v>0</v>
      </c>
      <c r="L110" s="25" t="n">
        <v>0</v>
      </c>
      <c r="M110" s="6" t="s">
        <f>=I110+J110+K110+L110</f>
      </c>
      <c r="N110" s="23"/>
    </row>
    <row collapsed="false" customFormat="false" customHeight="false" hidden="false" ht="12.1" outlineLevel="0" r="111">
      <c r="A111" s="21" t="n">
        <v>44491.965752315</v>
      </c>
      <c r="B111" s="17" t="s">
        <v>48</v>
      </c>
      <c r="C111" s="17" t="s">
        <v>452</v>
      </c>
      <c r="D111" s="17" t="s">
        <v>349</v>
      </c>
      <c r="E111" s="17" t="s">
        <v>17</v>
      </c>
      <c r="F111" s="17" t="s">
        <v>19</v>
      </c>
      <c r="G111" s="7" t="n">
        <v>10</v>
      </c>
      <c r="H111" s="6" t="n">
        <v>70.2</v>
      </c>
      <c r="I111" s="6" t="n">
        <v>-702</v>
      </c>
      <c r="J111" s="6" t="n">
        <v>0</v>
      </c>
      <c r="K111" s="6" t="n">
        <v>-0.42</v>
      </c>
      <c r="L111" s="6" t="n">
        <v>-0.07</v>
      </c>
      <c r="M111" s="6" t="s">
        <f>=I111+J111+K111+L111</f>
      </c>
      <c r="N111" s="17"/>
    </row>
    <row collapsed="false" customFormat="false" customHeight="false" hidden="false" ht="12.1" outlineLevel="0" r="112">
      <c r="A112" s="26" t="n">
        <v>44491.970497685</v>
      </c>
      <c r="B112" s="27" t="s">
        <v>364</v>
      </c>
      <c r="C112" s="27" t="s">
        <v>477</v>
      </c>
      <c r="D112" s="27" t="s">
        <v>352</v>
      </c>
      <c r="E112" s="27" t="s">
        <v>17</v>
      </c>
      <c r="F112" s="27" t="s">
        <v>19</v>
      </c>
      <c r="G112" s="28" t="n">
        <v>-1</v>
      </c>
      <c r="H112" s="29" t="n">
        <v>929</v>
      </c>
      <c r="I112" s="29" t="n">
        <v>929</v>
      </c>
      <c r="J112" s="29" t="n">
        <v>0</v>
      </c>
      <c r="K112" s="29" t="n">
        <v>-0.56</v>
      </c>
      <c r="L112" s="29" t="n">
        <v>-0.09</v>
      </c>
      <c r="M112" s="6" t="s">
        <f>=I112+J112+K112+L112</f>
      </c>
      <c r="N112" s="27"/>
    </row>
    <row collapsed="false" customFormat="false" customHeight="false" hidden="false" ht="12.1" outlineLevel="0" r="113">
      <c r="A113" s="21" t="n">
        <v>44491.98099537</v>
      </c>
      <c r="B113" s="17" t="s">
        <v>358</v>
      </c>
      <c r="C113" s="17" t="s">
        <v>427</v>
      </c>
      <c r="D113" s="17" t="s">
        <v>349</v>
      </c>
      <c r="E113" s="17" t="s">
        <v>113</v>
      </c>
      <c r="F113" s="17" t="s">
        <v>19</v>
      </c>
      <c r="G113" s="7" t="n">
        <v>1</v>
      </c>
      <c r="H113" s="6" t="n">
        <v>97.492</v>
      </c>
      <c r="I113" s="6" t="n">
        <v>-974.92</v>
      </c>
      <c r="J113" s="6" t="n">
        <v>-9.62</v>
      </c>
      <c r="K113" s="6" t="n">
        <v>-0.58</v>
      </c>
      <c r="L113" s="6" t="n">
        <v>-0.09</v>
      </c>
      <c r="M113" s="6" t="s">
        <f>=I113+J113+K113+L113</f>
      </c>
      <c r="N113" s="17"/>
    </row>
    <row collapsed="false" customFormat="false" customHeight="false" hidden="false" ht="12.1" outlineLevel="0" r="114">
      <c r="A114" s="22" t="n">
        <v>44494.083333333</v>
      </c>
      <c r="B114" s="23" t="s">
        <v>419</v>
      </c>
      <c r="C114" s="23" t="s">
        <v>455</v>
      </c>
      <c r="D114" s="23" t="s">
        <v>419</v>
      </c>
      <c r="E114" s="23" t="s">
        <v>419</v>
      </c>
      <c r="F114" s="23" t="s">
        <v>19</v>
      </c>
      <c r="G114" s="24" t="n">
        <v>1</v>
      </c>
      <c r="H114" s="25" t="n">
        <v>92.5</v>
      </c>
      <c r="I114" s="25" t="n">
        <v>92.5</v>
      </c>
      <c r="J114" s="25" t="n">
        <v>0</v>
      </c>
      <c r="K114" s="25" t="n">
        <v>0</v>
      </c>
      <c r="L114" s="25" t="n">
        <v>0</v>
      </c>
      <c r="M114" s="6" t="s">
        <f>=I114+J114+K114+L114</f>
      </c>
      <c r="N114" s="23"/>
    </row>
    <row collapsed="false" customFormat="false" customHeight="false" hidden="false" ht="12.1" outlineLevel="0" r="115">
      <c r="A115" s="21" t="n">
        <v>44494.655196759</v>
      </c>
      <c r="B115" s="17" t="s">
        <v>24</v>
      </c>
      <c r="C115" s="17" t="s">
        <v>422</v>
      </c>
      <c r="D115" s="17" t="s">
        <v>349</v>
      </c>
      <c r="E115" s="17" t="s">
        <v>17</v>
      </c>
      <c r="F115" s="17" t="s">
        <v>19</v>
      </c>
      <c r="G115" s="7" t="n">
        <v>10</v>
      </c>
      <c r="H115" s="6" t="n">
        <v>315.5</v>
      </c>
      <c r="I115" s="6" t="n">
        <v>-3155</v>
      </c>
      <c r="J115" s="6" t="n">
        <v>0</v>
      </c>
      <c r="K115" s="6" t="n">
        <v>-1.89</v>
      </c>
      <c r="L115" s="6" t="n">
        <v>-0.29</v>
      </c>
      <c r="M115" s="6" t="s">
        <f>=I115+J115+K115+L115</f>
      </c>
      <c r="N115" s="17"/>
    </row>
    <row collapsed="false" customFormat="false" customHeight="false" hidden="false" ht="12.1" outlineLevel="0" r="116">
      <c r="A116" s="26" t="n">
        <v>44494.655509259</v>
      </c>
      <c r="B116" s="27" t="s">
        <v>362</v>
      </c>
      <c r="C116" s="27" t="s">
        <v>468</v>
      </c>
      <c r="D116" s="27" t="s">
        <v>352</v>
      </c>
      <c r="E116" s="27" t="s">
        <v>91</v>
      </c>
      <c r="F116" s="27" t="s">
        <v>19</v>
      </c>
      <c r="G116" s="28" t="n">
        <v>-992</v>
      </c>
      <c r="H116" s="29" t="n">
        <v>1.0826</v>
      </c>
      <c r="I116" s="29" t="n">
        <v>1073.94</v>
      </c>
      <c r="J116" s="29" t="n">
        <v>0</v>
      </c>
      <c r="K116" s="29" t="n">
        <v>0</v>
      </c>
      <c r="L116" s="29" t="n">
        <v>-0.1</v>
      </c>
      <c r="M116" s="6" t="s">
        <f>=I116+J116+K116+L116</f>
      </c>
      <c r="N116" s="27"/>
    </row>
    <row collapsed="false" customFormat="false" customHeight="false" hidden="false" ht="12.1" outlineLevel="0" r="117">
      <c r="A117" s="21" t="n">
        <v>44494.656087963</v>
      </c>
      <c r="B117" s="17" t="s">
        <v>358</v>
      </c>
      <c r="C117" s="17" t="s">
        <v>427</v>
      </c>
      <c r="D117" s="17" t="s">
        <v>349</v>
      </c>
      <c r="E117" s="17" t="s">
        <v>113</v>
      </c>
      <c r="F117" s="17" t="s">
        <v>19</v>
      </c>
      <c r="G117" s="7" t="n">
        <v>1</v>
      </c>
      <c r="H117" s="6" t="n">
        <v>97.133</v>
      </c>
      <c r="I117" s="6" t="n">
        <v>-971.33</v>
      </c>
      <c r="J117" s="6" t="n">
        <v>-9.79</v>
      </c>
      <c r="K117" s="6" t="n">
        <v>-0.58</v>
      </c>
      <c r="L117" s="6" t="n">
        <v>-0.09</v>
      </c>
      <c r="M117" s="6" t="s">
        <f>=I117+J117+K117+L117</f>
      </c>
      <c r="N117" s="17"/>
    </row>
    <row collapsed="false" customFormat="false" customHeight="false" hidden="false" ht="12.1" outlineLevel="0" r="118">
      <c r="A118" s="21" t="n">
        <v>44494.656331019</v>
      </c>
      <c r="B118" s="17" t="s">
        <v>48</v>
      </c>
      <c r="C118" s="17" t="s">
        <v>452</v>
      </c>
      <c r="D118" s="17" t="s">
        <v>349</v>
      </c>
      <c r="E118" s="17" t="s">
        <v>17</v>
      </c>
      <c r="F118" s="17" t="s">
        <v>19</v>
      </c>
      <c r="G118" s="7" t="n">
        <v>10</v>
      </c>
      <c r="H118" s="6" t="n">
        <v>68.855</v>
      </c>
      <c r="I118" s="6" t="n">
        <v>-688.55</v>
      </c>
      <c r="J118" s="6" t="n">
        <v>0</v>
      </c>
      <c r="K118" s="6" t="n">
        <v>-0.42</v>
      </c>
      <c r="L118" s="6" t="n">
        <v>-0.07</v>
      </c>
      <c r="M118" s="6" t="s">
        <f>=I118+J118+K118+L118</f>
      </c>
      <c r="N118" s="17"/>
    </row>
    <row collapsed="false" customFormat="false" customHeight="false" hidden="false" ht="12.1" outlineLevel="0" r="119">
      <c r="A119" s="21" t="n">
        <v>44494.656747685</v>
      </c>
      <c r="B119" s="17" t="s">
        <v>109</v>
      </c>
      <c r="C119" s="17" t="s">
        <v>458</v>
      </c>
      <c r="D119" s="17" t="s">
        <v>349</v>
      </c>
      <c r="E119" s="17" t="s">
        <v>91</v>
      </c>
      <c r="F119" s="17" t="s">
        <v>19</v>
      </c>
      <c r="G119" s="7" t="n">
        <v>45</v>
      </c>
      <c r="H119" s="6" t="n">
        <v>10.93</v>
      </c>
      <c r="I119" s="6" t="n">
        <v>-491.85</v>
      </c>
      <c r="J119" s="6" t="n">
        <v>0</v>
      </c>
      <c r="K119" s="6" t="n">
        <v>0</v>
      </c>
      <c r="L119" s="6" t="n">
        <v>-0.05</v>
      </c>
      <c r="M119" s="6" t="s">
        <f>=I119+J119+K119+L119</f>
      </c>
      <c r="N119" s="17"/>
    </row>
    <row collapsed="false" customFormat="false" customHeight="false" hidden="false" ht="12.1" outlineLevel="0" r="120">
      <c r="A120" s="21" t="n">
        <v>44494.808101852</v>
      </c>
      <c r="B120" s="17" t="s">
        <v>95</v>
      </c>
      <c r="C120" s="17" t="s">
        <v>471</v>
      </c>
      <c r="D120" s="17" t="s">
        <v>349</v>
      </c>
      <c r="E120" s="17" t="s">
        <v>91</v>
      </c>
      <c r="F120" s="17" t="s">
        <v>19</v>
      </c>
      <c r="G120" s="7" t="n">
        <v>43</v>
      </c>
      <c r="H120" s="6" t="n">
        <v>1.0511</v>
      </c>
      <c r="I120" s="6" t="n">
        <v>-45.2</v>
      </c>
      <c r="J120" s="6" t="n">
        <v>0</v>
      </c>
      <c r="K120" s="6" t="n">
        <v>0</v>
      </c>
      <c r="L120" s="6" t="n">
        <v>-0.02</v>
      </c>
      <c r="M120" s="6" t="s">
        <f>=I120+J120+K120+L120</f>
      </c>
      <c r="N120" s="17"/>
    </row>
    <row collapsed="false" customFormat="false" customHeight="false" hidden="false" ht="12.1" outlineLevel="0" r="121">
      <c r="A121" s="22" t="n">
        <v>44495.083333333</v>
      </c>
      <c r="B121" s="23" t="s">
        <v>419</v>
      </c>
      <c r="C121" s="23" t="s">
        <v>479</v>
      </c>
      <c r="D121" s="23" t="s">
        <v>419</v>
      </c>
      <c r="E121" s="23" t="s">
        <v>419</v>
      </c>
      <c r="F121" s="23" t="s">
        <v>19</v>
      </c>
      <c r="G121" s="24" t="n">
        <v>1</v>
      </c>
      <c r="H121" s="25" t="n">
        <v>43.38</v>
      </c>
      <c r="I121" s="25" t="n">
        <v>43.38</v>
      </c>
      <c r="J121" s="25" t="n">
        <v>0</v>
      </c>
      <c r="K121" s="25" t="n">
        <v>0</v>
      </c>
      <c r="L121" s="25" t="n">
        <v>0</v>
      </c>
      <c r="M121" s="6" t="s">
        <f>=I121+J121+K121+L121</f>
      </c>
      <c r="N121" s="23"/>
    </row>
    <row collapsed="false" customFormat="false" customHeight="false" hidden="false" ht="12.1" outlineLevel="0" r="122">
      <c r="A122" s="22" t="n">
        <v>44496.083333333</v>
      </c>
      <c r="B122" s="23" t="s">
        <v>419</v>
      </c>
      <c r="C122" s="23" t="s">
        <v>480</v>
      </c>
      <c r="D122" s="23" t="s">
        <v>419</v>
      </c>
      <c r="E122" s="23" t="s">
        <v>419</v>
      </c>
      <c r="F122" s="23" t="s">
        <v>19</v>
      </c>
      <c r="G122" s="24" t="n">
        <v>1</v>
      </c>
      <c r="H122" s="25" t="n">
        <v>57.08</v>
      </c>
      <c r="I122" s="25" t="n">
        <v>57.08</v>
      </c>
      <c r="J122" s="25" t="n">
        <v>0</v>
      </c>
      <c r="K122" s="25" t="n">
        <v>0</v>
      </c>
      <c r="L122" s="25" t="n">
        <v>0</v>
      </c>
      <c r="M122" s="6" t="s">
        <f>=I122+J122+K122+L122</f>
      </c>
      <c r="N122" s="23"/>
    </row>
    <row collapsed="false" customFormat="false" customHeight="false" hidden="false" ht="12.1" outlineLevel="0" r="123">
      <c r="A123" s="21" t="n">
        <v>44498.532199074</v>
      </c>
      <c r="B123" s="17" t="s">
        <v>95</v>
      </c>
      <c r="C123" s="17" t="s">
        <v>471</v>
      </c>
      <c r="D123" s="17" t="s">
        <v>349</v>
      </c>
      <c r="E123" s="17" t="s">
        <v>91</v>
      </c>
      <c r="F123" s="17" t="s">
        <v>19</v>
      </c>
      <c r="G123" s="7" t="n">
        <v>140</v>
      </c>
      <c r="H123" s="6" t="n">
        <v>1.0525</v>
      </c>
      <c r="I123" s="6" t="n">
        <v>-147.35</v>
      </c>
      <c r="J123" s="6" t="n">
        <v>0</v>
      </c>
      <c r="K123" s="6" t="n">
        <v>0</v>
      </c>
      <c r="L123" s="6" t="n">
        <v>-0.02</v>
      </c>
      <c r="M123" s="6" t="s">
        <f>=I123+J123+K123+L123</f>
      </c>
      <c r="N123" s="17"/>
    </row>
    <row collapsed="false" customFormat="false" customHeight="false" hidden="false" ht="12.1" outlineLevel="0" r="124">
      <c r="A124" s="22" t="n">
        <v>44501.435266204</v>
      </c>
      <c r="B124" s="23" t="s">
        <v>414</v>
      </c>
      <c r="C124" s="23" t="s">
        <v>134</v>
      </c>
      <c r="D124" s="23" t="s">
        <v>414</v>
      </c>
      <c r="E124" s="23" t="s">
        <v>414</v>
      </c>
      <c r="F124" s="23" t="s">
        <v>19</v>
      </c>
      <c r="G124" s="24" t="n">
        <v>1</v>
      </c>
      <c r="H124" s="25" t="n">
        <v>5000</v>
      </c>
      <c r="I124" s="25" t="n">
        <v>5000</v>
      </c>
      <c r="J124" s="25" t="n">
        <v>0</v>
      </c>
      <c r="K124" s="25" t="n">
        <v>0</v>
      </c>
      <c r="L124" s="25" t="n">
        <v>0</v>
      </c>
      <c r="M124" s="6" t="s">
        <f>=I124+J124+K124+L124</f>
      </c>
      <c r="N124" s="23"/>
    </row>
    <row collapsed="false" customFormat="false" customHeight="false" hidden="false" ht="12.1" outlineLevel="0" r="125">
      <c r="A125" s="21" t="n">
        <v>44501.510405093</v>
      </c>
      <c r="B125" s="17" t="s">
        <v>56</v>
      </c>
      <c r="C125" s="17" t="s">
        <v>481</v>
      </c>
      <c r="D125" s="17" t="s">
        <v>349</v>
      </c>
      <c r="E125" s="17" t="s">
        <v>17</v>
      </c>
      <c r="F125" s="17" t="s">
        <v>19</v>
      </c>
      <c r="G125" s="7" t="n">
        <v>1</v>
      </c>
      <c r="H125" s="6" t="n">
        <v>3514</v>
      </c>
      <c r="I125" s="6" t="n">
        <v>-3514</v>
      </c>
      <c r="J125" s="6" t="n">
        <v>0</v>
      </c>
      <c r="K125" s="6" t="n">
        <v>0</v>
      </c>
      <c r="L125" s="6" t="n">
        <v>-0.33</v>
      </c>
      <c r="M125" s="6" t="s">
        <f>=I125+J125+K125+L125</f>
      </c>
      <c r="N125" s="17"/>
    </row>
    <row collapsed="false" customFormat="false" customHeight="false" hidden="false" ht="12.1" outlineLevel="0" r="126">
      <c r="A126" s="21" t="n">
        <v>44502.564375</v>
      </c>
      <c r="B126" s="17" t="s">
        <v>48</v>
      </c>
      <c r="C126" s="17" t="s">
        <v>452</v>
      </c>
      <c r="D126" s="17" t="s">
        <v>349</v>
      </c>
      <c r="E126" s="17" t="s">
        <v>17</v>
      </c>
      <c r="F126" s="17" t="s">
        <v>19</v>
      </c>
      <c r="G126" s="7" t="n">
        <v>10</v>
      </c>
      <c r="H126" s="6" t="n">
        <v>66.21</v>
      </c>
      <c r="I126" s="6" t="n">
        <v>-662.1</v>
      </c>
      <c r="J126" s="6" t="n">
        <v>0</v>
      </c>
      <c r="K126" s="6" t="n">
        <v>-0.4</v>
      </c>
      <c r="L126" s="6" t="n">
        <v>-0.07</v>
      </c>
      <c r="M126" s="6" t="s">
        <f>=I126+J126+K126+L126</f>
      </c>
      <c r="N126" s="17"/>
    </row>
    <row collapsed="false" customFormat="false" customHeight="false" hidden="false" ht="12.1" outlineLevel="0" r="127">
      <c r="A127" s="26" t="n">
        <v>44502.763888889</v>
      </c>
      <c r="B127" s="27" t="s">
        <v>357</v>
      </c>
      <c r="C127" s="27" t="s">
        <v>423</v>
      </c>
      <c r="D127" s="27" t="s">
        <v>352</v>
      </c>
      <c r="E127" s="27" t="s">
        <v>113</v>
      </c>
      <c r="F127" s="27" t="s">
        <v>19</v>
      </c>
      <c r="G127" s="28" t="n">
        <v>-1</v>
      </c>
      <c r="H127" s="29" t="n">
        <v>93.93</v>
      </c>
      <c r="I127" s="29" t="n">
        <v>939.3</v>
      </c>
      <c r="J127" s="29" t="n">
        <v>5.42</v>
      </c>
      <c r="K127" s="29" t="n">
        <v>-0.56</v>
      </c>
      <c r="L127" s="29" t="n">
        <v>-0.12</v>
      </c>
      <c r="M127" s="6" t="s">
        <f>=I127+J127+K127+L127</f>
      </c>
      <c r="N127" s="27"/>
    </row>
    <row collapsed="false" customFormat="false" customHeight="false" hidden="false" ht="12.1" outlineLevel="0" r="128">
      <c r="A128" s="21" t="n">
        <v>44502.765925926</v>
      </c>
      <c r="B128" s="17" t="s">
        <v>112</v>
      </c>
      <c r="C128" s="17" t="s">
        <v>430</v>
      </c>
      <c r="D128" s="17" t="s">
        <v>349</v>
      </c>
      <c r="E128" s="17" t="s">
        <v>113</v>
      </c>
      <c r="F128" s="17" t="s">
        <v>19</v>
      </c>
      <c r="G128" s="7" t="n">
        <v>1</v>
      </c>
      <c r="H128" s="6" t="n">
        <v>100.54</v>
      </c>
      <c r="I128" s="6" t="n">
        <v>-1005.4</v>
      </c>
      <c r="J128" s="6" t="n">
        <v>-20.48</v>
      </c>
      <c r="K128" s="6" t="n">
        <v>-0.6</v>
      </c>
      <c r="L128" s="6" t="n">
        <v>-0.12</v>
      </c>
      <c r="M128" s="6" t="s">
        <f>=I128+J128+K128+L128</f>
      </c>
      <c r="N128" s="17"/>
    </row>
    <row collapsed="false" customFormat="false" customHeight="false" hidden="false" ht="12.1" outlineLevel="0" r="129">
      <c r="A129" s="21" t="n">
        <v>44508.527789352</v>
      </c>
      <c r="B129" s="17" t="s">
        <v>48</v>
      </c>
      <c r="C129" s="17" t="s">
        <v>452</v>
      </c>
      <c r="D129" s="17" t="s">
        <v>349</v>
      </c>
      <c r="E129" s="17" t="s">
        <v>17</v>
      </c>
      <c r="F129" s="17" t="s">
        <v>19</v>
      </c>
      <c r="G129" s="7" t="n">
        <v>10</v>
      </c>
      <c r="H129" s="6" t="n">
        <v>63.995</v>
      </c>
      <c r="I129" s="6" t="n">
        <v>-639.95</v>
      </c>
      <c r="J129" s="6" t="n">
        <v>0</v>
      </c>
      <c r="K129" s="6" t="n">
        <v>-0.38</v>
      </c>
      <c r="L129" s="6" t="n">
        <v>-0.06</v>
      </c>
      <c r="M129" s="6" t="s">
        <f>=I129+J129+K129+L129</f>
      </c>
      <c r="N129" s="17"/>
    </row>
    <row collapsed="false" customFormat="false" customHeight="false" hidden="false" ht="12.1" outlineLevel="0" r="130">
      <c r="A130" s="26" t="n">
        <v>44510.554166667</v>
      </c>
      <c r="B130" s="27" t="s">
        <v>357</v>
      </c>
      <c r="C130" s="27" t="s">
        <v>423</v>
      </c>
      <c r="D130" s="27" t="s">
        <v>352</v>
      </c>
      <c r="E130" s="27" t="s">
        <v>113</v>
      </c>
      <c r="F130" s="27" t="s">
        <v>19</v>
      </c>
      <c r="G130" s="28" t="n">
        <v>-1</v>
      </c>
      <c r="H130" s="29" t="n">
        <v>93.9</v>
      </c>
      <c r="I130" s="29" t="n">
        <v>939</v>
      </c>
      <c r="J130" s="29" t="n">
        <v>7.84</v>
      </c>
      <c r="K130" s="29" t="n">
        <v>-0.56</v>
      </c>
      <c r="L130" s="29" t="n">
        <v>-0.12</v>
      </c>
      <c r="M130" s="6" t="s">
        <f>=I130+J130+K130+L130</f>
      </c>
      <c r="N130" s="27"/>
    </row>
    <row collapsed="false" customFormat="false" customHeight="false" hidden="false" ht="12.1" outlineLevel="0" r="131">
      <c r="A131" s="21" t="n">
        <v>44510.554884259</v>
      </c>
      <c r="B131" s="17" t="s">
        <v>359</v>
      </c>
      <c r="C131" s="17" t="s">
        <v>428</v>
      </c>
      <c r="D131" s="17" t="s">
        <v>349</v>
      </c>
      <c r="E131" s="17" t="s">
        <v>113</v>
      </c>
      <c r="F131" s="17" t="s">
        <v>19</v>
      </c>
      <c r="G131" s="7" t="n">
        <v>1</v>
      </c>
      <c r="H131" s="6" t="n">
        <v>100.25</v>
      </c>
      <c r="I131" s="6" t="n">
        <v>-1002.5</v>
      </c>
      <c r="J131" s="6" t="n">
        <v>-3.81</v>
      </c>
      <c r="K131" s="6" t="n">
        <v>-0.6</v>
      </c>
      <c r="L131" s="6" t="n">
        <v>-0.12</v>
      </c>
      <c r="M131" s="6" t="s">
        <f>=I131+J131+K131+L131</f>
      </c>
      <c r="N131" s="17"/>
    </row>
    <row collapsed="false" customFormat="false" customHeight="false" hidden="false" ht="12.1" outlineLevel="0" r="132">
      <c r="A132" s="22" t="n">
        <v>44529.083333333</v>
      </c>
      <c r="B132" s="23" t="s">
        <v>414</v>
      </c>
      <c r="C132" s="23" t="s">
        <v>134</v>
      </c>
      <c r="D132" s="23" t="s">
        <v>414</v>
      </c>
      <c r="E132" s="23" t="s">
        <v>414</v>
      </c>
      <c r="F132" s="23" t="s">
        <v>19</v>
      </c>
      <c r="G132" s="24" t="n">
        <v>1</v>
      </c>
      <c r="H132" s="25" t="n">
        <v>5000</v>
      </c>
      <c r="I132" s="25" t="n">
        <v>5000</v>
      </c>
      <c r="J132" s="25" t="n">
        <v>0</v>
      </c>
      <c r="K132" s="25" t="n">
        <v>0</v>
      </c>
      <c r="L132" s="25" t="n">
        <v>0</v>
      </c>
      <c r="M132" s="6" t="s">
        <f>=I132+J132+K132+L132</f>
      </c>
      <c r="N132" s="23"/>
    </row>
    <row collapsed="false" customFormat="false" customHeight="false" hidden="false" ht="12.1" outlineLevel="0" r="133">
      <c r="A133" s="21" t="n">
        <v>44531.601759259</v>
      </c>
      <c r="B133" s="17" t="s">
        <v>62</v>
      </c>
      <c r="C133" s="17" t="s">
        <v>482</v>
      </c>
      <c r="D133" s="17" t="s">
        <v>349</v>
      </c>
      <c r="E133" s="17" t="s">
        <v>17</v>
      </c>
      <c r="F133" s="17" t="s">
        <v>19</v>
      </c>
      <c r="G133" s="7" t="n">
        <v>10</v>
      </c>
      <c r="H133" s="6" t="n">
        <v>79.5</v>
      </c>
      <c r="I133" s="6" t="n">
        <v>-795</v>
      </c>
      <c r="J133" s="6" t="n">
        <v>0</v>
      </c>
      <c r="K133" s="6" t="n">
        <v>-0.48</v>
      </c>
      <c r="L133" s="6" t="n">
        <v>-0.07</v>
      </c>
      <c r="M133" s="6" t="s">
        <f>=I133+J133+K133+L133</f>
      </c>
      <c r="N133" s="17"/>
    </row>
    <row collapsed="false" customFormat="false" customHeight="false" hidden="false" ht="12.1" outlineLevel="0" r="134">
      <c r="A134" s="21" t="n">
        <v>44531.603078704</v>
      </c>
      <c r="B134" s="17" t="s">
        <v>33</v>
      </c>
      <c r="C134" s="17" t="s">
        <v>483</v>
      </c>
      <c r="D134" s="17" t="s">
        <v>349</v>
      </c>
      <c r="E134" s="17" t="s">
        <v>17</v>
      </c>
      <c r="F134" s="17" t="s">
        <v>19</v>
      </c>
      <c r="G134" s="7" t="n">
        <v>10</v>
      </c>
      <c r="H134" s="6" t="n">
        <v>343.89</v>
      </c>
      <c r="I134" s="6" t="n">
        <v>-3438.9</v>
      </c>
      <c r="J134" s="6" t="n">
        <v>0</v>
      </c>
      <c r="K134" s="6" t="n">
        <v>-2.06</v>
      </c>
      <c r="L134" s="6" t="n">
        <v>-0.32</v>
      </c>
      <c r="M134" s="6" t="s">
        <f>=I134+J134+K134+L134</f>
      </c>
      <c r="N134" s="17"/>
    </row>
    <row collapsed="false" customFormat="false" customHeight="false" hidden="false" ht="12.1" outlineLevel="0" r="135">
      <c r="A135" s="22" t="n">
        <v>44533.083333333</v>
      </c>
      <c r="B135" s="23" t="s">
        <v>419</v>
      </c>
      <c r="C135" s="23" t="s">
        <v>484</v>
      </c>
      <c r="D135" s="23" t="s">
        <v>419</v>
      </c>
      <c r="E135" s="23" t="s">
        <v>419</v>
      </c>
      <c r="F135" s="23" t="s">
        <v>19</v>
      </c>
      <c r="G135" s="24" t="n">
        <v>1</v>
      </c>
      <c r="H135" s="25" t="n">
        <v>22.96</v>
      </c>
      <c r="I135" s="25" t="n">
        <v>22.96</v>
      </c>
      <c r="J135" s="25" t="n">
        <v>0</v>
      </c>
      <c r="K135" s="25" t="n">
        <v>0</v>
      </c>
      <c r="L135" s="25" t="n">
        <v>0</v>
      </c>
      <c r="M135" s="6" t="s">
        <f>=I135+J135+K135+L135</f>
      </c>
      <c r="N135" s="23"/>
    </row>
    <row collapsed="false" customFormat="false" customHeight="false" hidden="false" ht="12.1" outlineLevel="0" r="136">
      <c r="A136" s="21" t="n">
        <v>44533.510798611</v>
      </c>
      <c r="B136" s="17" t="s">
        <v>53</v>
      </c>
      <c r="C136" s="17" t="s">
        <v>440</v>
      </c>
      <c r="D136" s="17" t="s">
        <v>349</v>
      </c>
      <c r="E136" s="17" t="s">
        <v>17</v>
      </c>
      <c r="F136" s="17" t="s">
        <v>19</v>
      </c>
      <c r="G136" s="7" t="n">
        <v>1000</v>
      </c>
      <c r="H136" s="6" t="n">
        <v>0.6044</v>
      </c>
      <c r="I136" s="6" t="n">
        <v>-604.4</v>
      </c>
      <c r="J136" s="6" t="n">
        <v>0</v>
      </c>
      <c r="K136" s="6" t="n">
        <v>-0.36</v>
      </c>
      <c r="L136" s="6" t="n">
        <v>-0.05</v>
      </c>
      <c r="M136" s="6" t="s">
        <f>=I136+J136+K136+L136</f>
      </c>
      <c r="N136" s="17"/>
    </row>
    <row collapsed="false" customFormat="false" customHeight="false" hidden="false" ht="12.1" outlineLevel="0" r="137">
      <c r="A137" s="22" t="n">
        <v>44540.724618056</v>
      </c>
      <c r="B137" s="23" t="s">
        <v>414</v>
      </c>
      <c r="C137" s="23" t="s">
        <v>134</v>
      </c>
      <c r="D137" s="23" t="s">
        <v>414</v>
      </c>
      <c r="E137" s="23" t="s">
        <v>414</v>
      </c>
      <c r="F137" s="23" t="s">
        <v>19</v>
      </c>
      <c r="G137" s="24" t="n">
        <v>1</v>
      </c>
      <c r="H137" s="25" t="n">
        <v>3000</v>
      </c>
      <c r="I137" s="25" t="n">
        <v>3000</v>
      </c>
      <c r="J137" s="25" t="n">
        <v>0</v>
      </c>
      <c r="K137" s="25" t="n">
        <v>0</v>
      </c>
      <c r="L137" s="25" t="n">
        <v>0</v>
      </c>
      <c r="M137" s="6" t="s">
        <f>=I137+J137+K137+L137</f>
      </c>
      <c r="N137" s="23"/>
    </row>
    <row collapsed="false" customFormat="false" customHeight="false" hidden="false" ht="12.1" outlineLevel="0" r="138">
      <c r="A138" s="21" t="n">
        <v>44540.832175926</v>
      </c>
      <c r="B138" s="17" t="s">
        <v>16</v>
      </c>
      <c r="C138" s="17" t="s">
        <v>433</v>
      </c>
      <c r="D138" s="17" t="s">
        <v>349</v>
      </c>
      <c r="E138" s="17" t="s">
        <v>17</v>
      </c>
      <c r="F138" s="17" t="s">
        <v>19</v>
      </c>
      <c r="G138" s="7" t="n">
        <v>10</v>
      </c>
      <c r="H138" s="6" t="n">
        <v>277.7</v>
      </c>
      <c r="I138" s="6" t="n">
        <v>-2777</v>
      </c>
      <c r="J138" s="6" t="n">
        <v>0</v>
      </c>
      <c r="K138" s="6" t="n">
        <v>0</v>
      </c>
      <c r="L138" s="6" t="n">
        <v>-0.26</v>
      </c>
      <c r="M138" s="6" t="s">
        <f>=I138+J138+K138+L138</f>
      </c>
      <c r="N138" s="17"/>
    </row>
    <row collapsed="false" customFormat="false" customHeight="false" hidden="false" ht="12.1" outlineLevel="0" r="139">
      <c r="A139" s="22" t="n">
        <v>44543.083333333</v>
      </c>
      <c r="B139" s="23" t="s">
        <v>419</v>
      </c>
      <c r="C139" s="23" t="s">
        <v>485</v>
      </c>
      <c r="D139" s="23" t="s">
        <v>419</v>
      </c>
      <c r="E139" s="23" t="s">
        <v>419</v>
      </c>
      <c r="F139" s="23" t="s">
        <v>19</v>
      </c>
      <c r="G139" s="24" t="n">
        <v>1</v>
      </c>
      <c r="H139" s="25" t="n">
        <v>33.16</v>
      </c>
      <c r="I139" s="25" t="n">
        <v>33.16</v>
      </c>
      <c r="J139" s="25" t="n">
        <v>0</v>
      </c>
      <c r="K139" s="25" t="n">
        <v>0</v>
      </c>
      <c r="L139" s="25" t="n">
        <v>0</v>
      </c>
      <c r="M139" s="6" t="s">
        <f>=I139+J139+K139+L139</f>
      </c>
      <c r="N139" s="23"/>
    </row>
    <row collapsed="false" customFormat="false" customHeight="false" hidden="false" ht="12.1" outlineLevel="0" r="140">
      <c r="A140" s="26" t="n">
        <v>44545.516122685</v>
      </c>
      <c r="B140" s="27" t="s">
        <v>93</v>
      </c>
      <c r="C140" s="27" t="s">
        <v>446</v>
      </c>
      <c r="D140" s="27" t="s">
        <v>352</v>
      </c>
      <c r="E140" s="27" t="s">
        <v>91</v>
      </c>
      <c r="F140" s="27" t="s">
        <v>19</v>
      </c>
      <c r="G140" s="28" t="n">
        <v>-2</v>
      </c>
      <c r="H140" s="29" t="n">
        <v>100.5</v>
      </c>
      <c r="I140" s="29" t="n">
        <v>201</v>
      </c>
      <c r="J140" s="29" t="n">
        <v>0</v>
      </c>
      <c r="K140" s="29" t="n">
        <v>-0.12</v>
      </c>
      <c r="L140" s="29" t="n">
        <v>-0.02</v>
      </c>
      <c r="M140" s="6" t="s">
        <f>=I140+J140+K140+L140</f>
      </c>
      <c r="N140" s="27"/>
    </row>
    <row collapsed="false" customFormat="false" customHeight="false" hidden="false" ht="12.1" outlineLevel="0" r="141">
      <c r="A141" s="21" t="n">
        <v>44545.516365741</v>
      </c>
      <c r="B141" s="17" t="s">
        <v>45</v>
      </c>
      <c r="C141" s="17" t="s">
        <v>425</v>
      </c>
      <c r="D141" s="17" t="s">
        <v>349</v>
      </c>
      <c r="E141" s="17" t="s">
        <v>17</v>
      </c>
      <c r="F141" s="17" t="s">
        <v>19</v>
      </c>
      <c r="G141" s="7" t="n">
        <v>1</v>
      </c>
      <c r="H141" s="6" t="n">
        <v>637</v>
      </c>
      <c r="I141" s="6" t="n">
        <v>-637</v>
      </c>
      <c r="J141" s="6" t="n">
        <v>0</v>
      </c>
      <c r="K141" s="6" t="n">
        <v>-0.38</v>
      </c>
      <c r="L141" s="6" t="n">
        <v>-0.06</v>
      </c>
      <c r="M141" s="6" t="s">
        <f>=I141+J141+K141+L141</f>
      </c>
      <c r="N141" s="17"/>
    </row>
    <row collapsed="false" customFormat="false" customHeight="false" hidden="false" ht="12.1" outlineLevel="0" r="142">
      <c r="A142" s="30" t="n">
        <v>44547.083333333</v>
      </c>
      <c r="B142" s="31" t="s">
        <v>486</v>
      </c>
      <c r="C142" s="31" t="s">
        <v>487</v>
      </c>
      <c r="D142" s="31" t="s">
        <v>488</v>
      </c>
      <c r="E142" s="31" t="s">
        <v>488</v>
      </c>
      <c r="F142" s="31" t="s">
        <v>19</v>
      </c>
      <c r="G142" s="32" t="n">
        <v>1</v>
      </c>
      <c r="H142" s="33" t="n">
        <v>-1.48</v>
      </c>
      <c r="I142" s="33" t="n">
        <v>-1.48</v>
      </c>
      <c r="J142" s="33" t="n">
        <v>0</v>
      </c>
      <c r="K142" s="33" t="n">
        <v>0</v>
      </c>
      <c r="L142" s="33" t="n">
        <v>0</v>
      </c>
      <c r="M142" s="6" t="s">
        <f>=I142+J142+K142+L142</f>
      </c>
      <c r="N142" s="31"/>
    </row>
    <row collapsed="false" customFormat="false" customHeight="false" hidden="false" ht="12.1" outlineLevel="0" r="143">
      <c r="A143" s="22" t="n">
        <v>44550.083333333</v>
      </c>
      <c r="B143" s="23" t="s">
        <v>419</v>
      </c>
      <c r="C143" s="23" t="s">
        <v>489</v>
      </c>
      <c r="D143" s="23" t="s">
        <v>419</v>
      </c>
      <c r="E143" s="23" t="s">
        <v>419</v>
      </c>
      <c r="F143" s="23" t="s">
        <v>19</v>
      </c>
      <c r="G143" s="24" t="n">
        <v>1</v>
      </c>
      <c r="H143" s="25" t="n">
        <v>28.02</v>
      </c>
      <c r="I143" s="25" t="n">
        <v>28.02</v>
      </c>
      <c r="J143" s="25" t="n">
        <v>0</v>
      </c>
      <c r="K143" s="25" t="n">
        <v>0</v>
      </c>
      <c r="L143" s="25" t="n">
        <v>0</v>
      </c>
      <c r="M143" s="6" t="s">
        <f>=I143+J143+K143+L143</f>
      </c>
      <c r="N143" s="23"/>
    </row>
    <row collapsed="false" customFormat="false" customHeight="false" hidden="false" ht="12.1" outlineLevel="0" r="144">
      <c r="A144" s="22" t="n">
        <v>44551.083333333</v>
      </c>
      <c r="B144" s="23" t="s">
        <v>419</v>
      </c>
      <c r="C144" s="23" t="s">
        <v>470</v>
      </c>
      <c r="D144" s="23" t="s">
        <v>419</v>
      </c>
      <c r="E144" s="23" t="s">
        <v>419</v>
      </c>
      <c r="F144" s="23" t="s">
        <v>19</v>
      </c>
      <c r="G144" s="24" t="n">
        <v>1</v>
      </c>
      <c r="H144" s="25" t="n">
        <v>149.86</v>
      </c>
      <c r="I144" s="25" t="n">
        <v>149.86</v>
      </c>
      <c r="J144" s="25" t="n">
        <v>0</v>
      </c>
      <c r="K144" s="25" t="n">
        <v>0</v>
      </c>
      <c r="L144" s="25" t="n">
        <v>0</v>
      </c>
      <c r="M144" s="6" t="s">
        <f>=I144+J144+K144+L144</f>
      </c>
      <c r="N144" s="23"/>
    </row>
    <row collapsed="false" customFormat="false" customHeight="false" hidden="false" ht="12.1" outlineLevel="0" r="145">
      <c r="A145" s="22" t="n">
        <v>44558.083333333</v>
      </c>
      <c r="B145" s="23" t="s">
        <v>419</v>
      </c>
      <c r="C145" s="23" t="s">
        <v>449</v>
      </c>
      <c r="D145" s="23" t="s">
        <v>419</v>
      </c>
      <c r="E145" s="23" t="s">
        <v>419</v>
      </c>
      <c r="F145" s="23" t="s">
        <v>19</v>
      </c>
      <c r="G145" s="24" t="n">
        <v>1</v>
      </c>
      <c r="H145" s="25" t="n">
        <v>331.65</v>
      </c>
      <c r="I145" s="25" t="n">
        <v>331.65</v>
      </c>
      <c r="J145" s="25" t="n">
        <v>0</v>
      </c>
      <c r="K145" s="25" t="n">
        <v>0</v>
      </c>
      <c r="L145" s="25" t="n">
        <v>0</v>
      </c>
      <c r="M145" s="6" t="s">
        <f>=I145+J145+K145+L145</f>
      </c>
      <c r="N145" s="23"/>
    </row>
    <row collapsed="false" customFormat="false" customHeight="false" hidden="false" ht="12.1" outlineLevel="0" r="146">
      <c r="A146" s="21" t="n">
        <v>44558.531064815</v>
      </c>
      <c r="B146" s="17" t="s">
        <v>103</v>
      </c>
      <c r="C146" s="17" t="s">
        <v>490</v>
      </c>
      <c r="D146" s="17" t="s">
        <v>349</v>
      </c>
      <c r="E146" s="17" t="s">
        <v>91</v>
      </c>
      <c r="F146" s="17" t="s">
        <v>19</v>
      </c>
      <c r="G146" s="7" t="n">
        <v>1</v>
      </c>
      <c r="H146" s="6" t="n">
        <v>75.94</v>
      </c>
      <c r="I146" s="6" t="n">
        <v>-75.94</v>
      </c>
      <c r="J146" s="6" t="n">
        <v>0</v>
      </c>
      <c r="K146" s="6" t="n">
        <v>-0.05</v>
      </c>
      <c r="L146" s="6" t="n">
        <v>-0.02</v>
      </c>
      <c r="M146" s="6" t="s">
        <f>=I146+J146+K146+L146</f>
      </c>
      <c r="N146" s="17"/>
    </row>
    <row collapsed="false" customFormat="false" customHeight="false" hidden="false" ht="12.1" outlineLevel="0" r="147">
      <c r="A147" s="22" t="n">
        <v>44564.083333333</v>
      </c>
      <c r="B147" s="23" t="s">
        <v>414</v>
      </c>
      <c r="C147" s="23" t="s">
        <v>134</v>
      </c>
      <c r="D147" s="23" t="s">
        <v>414</v>
      </c>
      <c r="E147" s="23" t="s">
        <v>414</v>
      </c>
      <c r="F147" s="23" t="s">
        <v>19</v>
      </c>
      <c r="G147" s="24" t="n">
        <v>1</v>
      </c>
      <c r="H147" s="25" t="n">
        <v>2000</v>
      </c>
      <c r="I147" s="25" t="n">
        <v>2000</v>
      </c>
      <c r="J147" s="25" t="n">
        <v>0</v>
      </c>
      <c r="K147" s="25" t="n">
        <v>0</v>
      </c>
      <c r="L147" s="25" t="n">
        <v>0</v>
      </c>
      <c r="M147" s="6" t="s">
        <f>=I147+J147+K147+L147</f>
      </c>
      <c r="N147" s="23"/>
    </row>
    <row collapsed="false" customFormat="false" customHeight="false" hidden="false" ht="12.1" outlineLevel="0" r="148">
      <c r="A148" s="21" t="n">
        <v>44564.748981481</v>
      </c>
      <c r="B148" s="17" t="s">
        <v>45</v>
      </c>
      <c r="C148" s="17" t="s">
        <v>425</v>
      </c>
      <c r="D148" s="17" t="s">
        <v>349</v>
      </c>
      <c r="E148" s="17" t="s">
        <v>17</v>
      </c>
      <c r="F148" s="17" t="s">
        <v>19</v>
      </c>
      <c r="G148" s="7" t="n">
        <v>1</v>
      </c>
      <c r="H148" s="6" t="n">
        <v>616</v>
      </c>
      <c r="I148" s="6" t="n">
        <v>-616</v>
      </c>
      <c r="J148" s="6" t="n">
        <v>0</v>
      </c>
      <c r="K148" s="6" t="n">
        <v>-0.37</v>
      </c>
      <c r="L148" s="6" t="n">
        <v>-0.05</v>
      </c>
      <c r="M148" s="6" t="s">
        <f>=I148+J148+K148+L148</f>
      </c>
      <c r="N148" s="17"/>
    </row>
    <row collapsed="false" customFormat="false" customHeight="false" hidden="false" ht="12.1" outlineLevel="0" r="149">
      <c r="A149" s="21" t="n">
        <v>44564.775393519</v>
      </c>
      <c r="B149" s="17" t="s">
        <v>119</v>
      </c>
      <c r="C149" s="17" t="s">
        <v>491</v>
      </c>
      <c r="D149" s="17" t="s">
        <v>349</v>
      </c>
      <c r="E149" s="17" t="s">
        <v>113</v>
      </c>
      <c r="F149" s="17" t="s">
        <v>19</v>
      </c>
      <c r="G149" s="7" t="n">
        <v>1</v>
      </c>
      <c r="H149" s="6" t="n">
        <v>98.12</v>
      </c>
      <c r="I149" s="6" t="n">
        <v>-981.2</v>
      </c>
      <c r="J149" s="6" t="n">
        <v>-22.08</v>
      </c>
      <c r="K149" s="6" t="n">
        <v>-0.59</v>
      </c>
      <c r="L149" s="6" t="n">
        <v>-0.1</v>
      </c>
      <c r="M149" s="6" t="s">
        <f>=I149+J149+K149+L149</f>
      </c>
      <c r="N149" s="17"/>
    </row>
    <row collapsed="false" customFormat="false" customHeight="false" hidden="false" ht="12.1" outlineLevel="0" r="150">
      <c r="A150" s="21" t="n">
        <v>44573.549791667</v>
      </c>
      <c r="B150" s="17" t="s">
        <v>107</v>
      </c>
      <c r="C150" s="17" t="s">
        <v>492</v>
      </c>
      <c r="D150" s="17" t="s">
        <v>349</v>
      </c>
      <c r="E150" s="17" t="s">
        <v>91</v>
      </c>
      <c r="F150" s="17" t="s">
        <v>19</v>
      </c>
      <c r="G150" s="7" t="n">
        <v>11</v>
      </c>
      <c r="H150" s="6" t="n">
        <v>8.968</v>
      </c>
      <c r="I150" s="6" t="n">
        <v>-98.65</v>
      </c>
      <c r="J150" s="6" t="n">
        <v>0</v>
      </c>
      <c r="K150" s="6" t="n">
        <v>0</v>
      </c>
      <c r="L150" s="6" t="n">
        <v>-0.02</v>
      </c>
      <c r="M150" s="6" t="s">
        <f>=I150+J150+K150+L150</f>
      </c>
      <c r="N150" s="17"/>
    </row>
    <row collapsed="false" customFormat="false" customHeight="false" hidden="false" ht="12.1" outlineLevel="0" r="151">
      <c r="A151" s="22" t="n">
        <v>44578.473194444</v>
      </c>
      <c r="B151" s="23" t="s">
        <v>414</v>
      </c>
      <c r="C151" s="23" t="s">
        <v>134</v>
      </c>
      <c r="D151" s="23" t="s">
        <v>414</v>
      </c>
      <c r="E151" s="23" t="s">
        <v>414</v>
      </c>
      <c r="F151" s="23" t="s">
        <v>19</v>
      </c>
      <c r="G151" s="24" t="n">
        <v>1</v>
      </c>
      <c r="H151" s="25" t="n">
        <v>5000</v>
      </c>
      <c r="I151" s="25" t="n">
        <v>5000</v>
      </c>
      <c r="J151" s="25" t="n">
        <v>0</v>
      </c>
      <c r="K151" s="25" t="n">
        <v>0</v>
      </c>
      <c r="L151" s="25" t="n">
        <v>0</v>
      </c>
      <c r="M151" s="6" t="s">
        <f>=I151+J151+K151+L151</f>
      </c>
      <c r="N151" s="23"/>
    </row>
    <row collapsed="false" customFormat="false" customHeight="false" hidden="false" ht="12.1" outlineLevel="0" r="152">
      <c r="A152" s="21" t="n">
        <v>44578.475706019</v>
      </c>
      <c r="B152" s="17" t="s">
        <v>16</v>
      </c>
      <c r="C152" s="17" t="s">
        <v>433</v>
      </c>
      <c r="D152" s="17" t="s">
        <v>349</v>
      </c>
      <c r="E152" s="17" t="s">
        <v>17</v>
      </c>
      <c r="F152" s="17" t="s">
        <v>19</v>
      </c>
      <c r="G152" s="7" t="n">
        <v>10</v>
      </c>
      <c r="H152" s="6" t="n">
        <v>253.89</v>
      </c>
      <c r="I152" s="6" t="n">
        <v>-2538.9</v>
      </c>
      <c r="J152" s="6" t="n">
        <v>0</v>
      </c>
      <c r="K152" s="6" t="n">
        <v>0</v>
      </c>
      <c r="L152" s="6" t="n">
        <v>-0.24</v>
      </c>
      <c r="M152" s="6" t="s">
        <f>=I152+J152+K152+L152</f>
      </c>
      <c r="N152" s="17"/>
    </row>
    <row collapsed="false" customFormat="false" customHeight="false" hidden="false" ht="12.1" outlineLevel="0" r="153">
      <c r="A153" s="21" t="n">
        <v>44578.502013889</v>
      </c>
      <c r="B153" s="17" t="s">
        <v>103</v>
      </c>
      <c r="C153" s="17" t="s">
        <v>490</v>
      </c>
      <c r="D153" s="17" t="s">
        <v>349</v>
      </c>
      <c r="E153" s="17" t="s">
        <v>91</v>
      </c>
      <c r="F153" s="17" t="s">
        <v>19</v>
      </c>
      <c r="G153" s="7" t="n">
        <v>2</v>
      </c>
      <c r="H153" s="6" t="n">
        <v>77.42</v>
      </c>
      <c r="I153" s="6" t="n">
        <v>-154.84</v>
      </c>
      <c r="J153" s="6" t="n">
        <v>0</v>
      </c>
      <c r="K153" s="6" t="n">
        <v>0</v>
      </c>
      <c r="L153" s="6" t="n">
        <v>-0.04</v>
      </c>
      <c r="M153" s="6" t="s">
        <f>=I153+J153+K153+L153</f>
      </c>
      <c r="N153" s="17"/>
    </row>
    <row collapsed="false" customFormat="false" customHeight="false" hidden="false" ht="12.1" outlineLevel="0" r="154">
      <c r="A154" s="21" t="n">
        <v>44578.50224537</v>
      </c>
      <c r="B154" s="17" t="s">
        <v>107</v>
      </c>
      <c r="C154" s="17" t="s">
        <v>492</v>
      </c>
      <c r="D154" s="17" t="s">
        <v>349</v>
      </c>
      <c r="E154" s="17" t="s">
        <v>91</v>
      </c>
      <c r="F154" s="17" t="s">
        <v>19</v>
      </c>
      <c r="G154" s="7" t="n">
        <v>15</v>
      </c>
      <c r="H154" s="6" t="n">
        <v>9.751</v>
      </c>
      <c r="I154" s="6" t="n">
        <v>-146.27</v>
      </c>
      <c r="J154" s="6" t="n">
        <v>0</v>
      </c>
      <c r="K154" s="6" t="n">
        <v>0</v>
      </c>
      <c r="L154" s="6" t="n">
        <v>-0.02</v>
      </c>
      <c r="M154" s="6" t="s">
        <f>=I154+J154+K154+L154</f>
      </c>
      <c r="N154" s="17"/>
    </row>
    <row collapsed="false" customFormat="false" customHeight="false" hidden="false" ht="12.1" outlineLevel="0" r="155">
      <c r="A155" s="21" t="n">
        <v>44579.779074074</v>
      </c>
      <c r="B155" s="17" t="s">
        <v>48</v>
      </c>
      <c r="C155" s="17" t="s">
        <v>452</v>
      </c>
      <c r="D155" s="17" t="s">
        <v>349</v>
      </c>
      <c r="E155" s="17" t="s">
        <v>17</v>
      </c>
      <c r="F155" s="17" t="s">
        <v>19</v>
      </c>
      <c r="G155" s="7" t="n">
        <v>10</v>
      </c>
      <c r="H155" s="6" t="n">
        <v>59.47</v>
      </c>
      <c r="I155" s="6" t="n">
        <v>-594.7</v>
      </c>
      <c r="J155" s="6" t="n">
        <v>0</v>
      </c>
      <c r="K155" s="6" t="n">
        <v>-0.36</v>
      </c>
      <c r="L155" s="6" t="n">
        <v>-0.05</v>
      </c>
      <c r="M155" s="6" t="s">
        <f>=I155+J155+K155+L155</f>
      </c>
      <c r="N155" s="17"/>
    </row>
    <row collapsed="false" customFormat="false" customHeight="false" hidden="false" ht="12.1" outlineLevel="0" r="156">
      <c r="A156" s="21" t="n">
        <v>44579.781365741</v>
      </c>
      <c r="B156" s="17" t="s">
        <v>53</v>
      </c>
      <c r="C156" s="17" t="s">
        <v>440</v>
      </c>
      <c r="D156" s="17" t="s">
        <v>349</v>
      </c>
      <c r="E156" s="17" t="s">
        <v>17</v>
      </c>
      <c r="F156" s="17" t="s">
        <v>19</v>
      </c>
      <c r="G156" s="7" t="n">
        <v>1000</v>
      </c>
      <c r="H156" s="6" t="n">
        <v>0.5815</v>
      </c>
      <c r="I156" s="6" t="n">
        <v>-581.5</v>
      </c>
      <c r="J156" s="6" t="n">
        <v>0</v>
      </c>
      <c r="K156" s="6" t="n">
        <v>-0.35</v>
      </c>
      <c r="L156" s="6" t="n">
        <v>-0.05</v>
      </c>
      <c r="M156" s="6" t="s">
        <f>=I156+J156+K156+L156</f>
      </c>
      <c r="N156" s="17"/>
    </row>
    <row collapsed="false" customFormat="false" customHeight="false" hidden="false" ht="12.1" outlineLevel="0" r="157">
      <c r="A157" s="22" t="n">
        <v>44580.083333333</v>
      </c>
      <c r="B157" s="23" t="s">
        <v>414</v>
      </c>
      <c r="C157" s="23" t="s">
        <v>134</v>
      </c>
      <c r="D157" s="23" t="s">
        <v>414</v>
      </c>
      <c r="E157" s="23" t="s">
        <v>414</v>
      </c>
      <c r="F157" s="23" t="s">
        <v>19</v>
      </c>
      <c r="G157" s="24" t="n">
        <v>1</v>
      </c>
      <c r="H157" s="25" t="n">
        <v>2000</v>
      </c>
      <c r="I157" s="25" t="n">
        <v>2000</v>
      </c>
      <c r="J157" s="25" t="n">
        <v>0</v>
      </c>
      <c r="K157" s="25" t="n">
        <v>0</v>
      </c>
      <c r="L157" s="25" t="n">
        <v>0</v>
      </c>
      <c r="M157" s="6" t="s">
        <f>=I157+J157+K157+L157</f>
      </c>
      <c r="N157" s="23"/>
    </row>
    <row collapsed="false" customFormat="false" customHeight="false" hidden="false" ht="12.1" outlineLevel="0" r="158">
      <c r="A158" s="21" t="n">
        <v>44580.528344907</v>
      </c>
      <c r="B158" s="17" t="s">
        <v>33</v>
      </c>
      <c r="C158" s="17" t="s">
        <v>483</v>
      </c>
      <c r="D158" s="17" t="s">
        <v>349</v>
      </c>
      <c r="E158" s="17" t="s">
        <v>17</v>
      </c>
      <c r="F158" s="17" t="s">
        <v>19</v>
      </c>
      <c r="G158" s="7" t="n">
        <v>10</v>
      </c>
      <c r="H158" s="6" t="n">
        <v>305.84</v>
      </c>
      <c r="I158" s="6" t="n">
        <v>-3058.4</v>
      </c>
      <c r="J158" s="6" t="n">
        <v>0</v>
      </c>
      <c r="K158" s="6" t="n">
        <v>-1.84</v>
      </c>
      <c r="L158" s="6" t="n">
        <v>-0.28</v>
      </c>
      <c r="M158" s="6" t="s">
        <f>=I158+J158+K158+L158</f>
      </c>
      <c r="N158" s="17"/>
    </row>
    <row collapsed="false" customFormat="false" customHeight="false" hidden="false" ht="12.1" outlineLevel="0" r="159">
      <c r="A159" s="21" t="n">
        <v>44580.528668981</v>
      </c>
      <c r="B159" s="17" t="s">
        <v>71</v>
      </c>
      <c r="C159" s="17" t="s">
        <v>416</v>
      </c>
      <c r="D159" s="17" t="s">
        <v>349</v>
      </c>
      <c r="E159" s="17" t="s">
        <v>17</v>
      </c>
      <c r="F159" s="17" t="s">
        <v>19</v>
      </c>
      <c r="G159" s="7" t="n">
        <v>10</v>
      </c>
      <c r="H159" s="6" t="n">
        <v>54.76</v>
      </c>
      <c r="I159" s="6" t="n">
        <v>-547.6</v>
      </c>
      <c r="J159" s="6" t="n">
        <v>0</v>
      </c>
      <c r="K159" s="6" t="n">
        <v>-0.33</v>
      </c>
      <c r="L159" s="6" t="n">
        <v>-0.05</v>
      </c>
      <c r="M159" s="6" t="s">
        <f>=I159+J159+K159+L159</f>
      </c>
      <c r="N159" s="17"/>
    </row>
    <row collapsed="false" customFormat="false" customHeight="false" hidden="false" ht="12.1" outlineLevel="0" r="160">
      <c r="A160" s="21" t="n">
        <v>44580.528969907</v>
      </c>
      <c r="B160" s="17" t="s">
        <v>90</v>
      </c>
      <c r="C160" s="17" t="s">
        <v>453</v>
      </c>
      <c r="D160" s="17" t="s">
        <v>349</v>
      </c>
      <c r="E160" s="17" t="s">
        <v>91</v>
      </c>
      <c r="F160" s="17" t="s">
        <v>19</v>
      </c>
      <c r="G160" s="7" t="n">
        <v>26</v>
      </c>
      <c r="H160" s="6" t="n">
        <v>6.028</v>
      </c>
      <c r="I160" s="6" t="n">
        <v>-156.73</v>
      </c>
      <c r="J160" s="6" t="n">
        <v>0</v>
      </c>
      <c r="K160" s="6" t="n">
        <v>-0.09</v>
      </c>
      <c r="L160" s="6" t="n">
        <v>-0.02</v>
      </c>
      <c r="M160" s="6" t="s">
        <f>=I160+J160+K160+L160</f>
      </c>
      <c r="N160" s="17"/>
    </row>
    <row collapsed="false" customFormat="false" customHeight="false" hidden="false" ht="12.1" outlineLevel="0" r="161">
      <c r="A161" s="22" t="n">
        <v>44585.083333333</v>
      </c>
      <c r="B161" s="23" t="s">
        <v>419</v>
      </c>
      <c r="C161" s="23" t="s">
        <v>493</v>
      </c>
      <c r="D161" s="23" t="s">
        <v>419</v>
      </c>
      <c r="E161" s="23" t="s">
        <v>419</v>
      </c>
      <c r="F161" s="23" t="s">
        <v>19</v>
      </c>
      <c r="G161" s="24" t="n">
        <v>1</v>
      </c>
      <c r="H161" s="25" t="n">
        <v>46.87</v>
      </c>
      <c r="I161" s="25" t="n">
        <v>46.87</v>
      </c>
      <c r="J161" s="25" t="n">
        <v>0</v>
      </c>
      <c r="K161" s="25" t="n">
        <v>0</v>
      </c>
      <c r="L161" s="25" t="n">
        <v>0</v>
      </c>
      <c r="M161" s="6" t="s">
        <f>=I161+J161+K161+L161</f>
      </c>
      <c r="N161" s="23"/>
    </row>
    <row collapsed="false" customFormat="false" customHeight="false" hidden="false" ht="12.1" outlineLevel="0" r="162">
      <c r="A162" s="22" t="n">
        <v>44586.083333333</v>
      </c>
      <c r="B162" s="23" t="s">
        <v>419</v>
      </c>
      <c r="C162" s="23" t="s">
        <v>480</v>
      </c>
      <c r="D162" s="23" t="s">
        <v>419</v>
      </c>
      <c r="E162" s="23" t="s">
        <v>419</v>
      </c>
      <c r="F162" s="23" t="s">
        <v>19</v>
      </c>
      <c r="G162" s="24" t="n">
        <v>1</v>
      </c>
      <c r="H162" s="25" t="n">
        <v>34.92</v>
      </c>
      <c r="I162" s="25" t="n">
        <v>34.92</v>
      </c>
      <c r="J162" s="25" t="n">
        <v>0</v>
      </c>
      <c r="K162" s="25" t="n">
        <v>0</v>
      </c>
      <c r="L162" s="25" t="n">
        <v>0</v>
      </c>
      <c r="M162" s="6" t="s">
        <f>=I162+J162+K162+L162</f>
      </c>
      <c r="N162" s="23"/>
    </row>
    <row collapsed="false" customFormat="false" customHeight="false" hidden="false" ht="12.1" outlineLevel="0" r="163">
      <c r="A163" s="22" t="n">
        <v>44586.083333333</v>
      </c>
      <c r="B163" s="23" t="s">
        <v>419</v>
      </c>
      <c r="C163" s="23" t="s">
        <v>494</v>
      </c>
      <c r="D163" s="23" t="s">
        <v>419</v>
      </c>
      <c r="E163" s="23" t="s">
        <v>419</v>
      </c>
      <c r="F163" s="23" t="s">
        <v>19</v>
      </c>
      <c r="G163" s="24" t="n">
        <v>1</v>
      </c>
      <c r="H163" s="25" t="n">
        <v>65.07</v>
      </c>
      <c r="I163" s="25" t="n">
        <v>65.07</v>
      </c>
      <c r="J163" s="25" t="n">
        <v>0</v>
      </c>
      <c r="K163" s="25" t="n">
        <v>0</v>
      </c>
      <c r="L163" s="25" t="n">
        <v>0</v>
      </c>
      <c r="M163" s="6" t="s">
        <f>=I163+J163+K163+L163</f>
      </c>
      <c r="N163" s="23"/>
    </row>
    <row collapsed="false" customFormat="false" customHeight="false" hidden="false" ht="12.1" outlineLevel="0" r="164">
      <c r="A164" s="22" t="n">
        <v>44589.083333333</v>
      </c>
      <c r="B164" s="23" t="s">
        <v>419</v>
      </c>
      <c r="C164" s="23" t="s">
        <v>495</v>
      </c>
      <c r="D164" s="23" t="s">
        <v>419</v>
      </c>
      <c r="E164" s="23" t="s">
        <v>419</v>
      </c>
      <c r="F164" s="23" t="s">
        <v>19</v>
      </c>
      <c r="G164" s="24" t="n">
        <v>1</v>
      </c>
      <c r="H164" s="25" t="n">
        <v>116.15</v>
      </c>
      <c r="I164" s="25" t="n">
        <v>116.15</v>
      </c>
      <c r="J164" s="25" t="n">
        <v>0</v>
      </c>
      <c r="K164" s="25" t="n">
        <v>0</v>
      </c>
      <c r="L164" s="25" t="n">
        <v>0</v>
      </c>
      <c r="M164" s="6" t="s">
        <f>=I164+J164+K164+L164</f>
      </c>
      <c r="N164" s="23"/>
    </row>
    <row collapsed="false" customFormat="false" customHeight="false" hidden="false" ht="12.1" outlineLevel="0" r="165">
      <c r="A165" s="22" t="n">
        <v>44594.083333333</v>
      </c>
      <c r="B165" s="23" t="s">
        <v>414</v>
      </c>
      <c r="C165" s="23" t="s">
        <v>134</v>
      </c>
      <c r="D165" s="23" t="s">
        <v>414</v>
      </c>
      <c r="E165" s="23" t="s">
        <v>414</v>
      </c>
      <c r="F165" s="23" t="s">
        <v>19</v>
      </c>
      <c r="G165" s="24" t="n">
        <v>1</v>
      </c>
      <c r="H165" s="25" t="n">
        <v>3000</v>
      </c>
      <c r="I165" s="25" t="n">
        <v>3000</v>
      </c>
      <c r="J165" s="25" t="n">
        <v>0</v>
      </c>
      <c r="K165" s="25" t="n">
        <v>0</v>
      </c>
      <c r="L165" s="25" t="n">
        <v>0</v>
      </c>
      <c r="M165" s="6" t="s">
        <f>=I165+J165+K165+L165</f>
      </c>
      <c r="N165" s="23"/>
    </row>
    <row collapsed="false" customFormat="false" customHeight="false" hidden="false" ht="12.1" outlineLevel="0" r="166">
      <c r="A166" s="21" t="n">
        <v>44594.711122685</v>
      </c>
      <c r="B166" s="17" t="s">
        <v>103</v>
      </c>
      <c r="C166" s="17" t="s">
        <v>490</v>
      </c>
      <c r="D166" s="17" t="s">
        <v>349</v>
      </c>
      <c r="E166" s="17" t="s">
        <v>91</v>
      </c>
      <c r="F166" s="17" t="s">
        <v>19</v>
      </c>
      <c r="G166" s="7" t="n">
        <v>1</v>
      </c>
      <c r="H166" s="6" t="n">
        <v>76.68</v>
      </c>
      <c r="I166" s="6" t="n">
        <v>-76.68</v>
      </c>
      <c r="J166" s="6" t="n">
        <v>0</v>
      </c>
      <c r="K166" s="6" t="n">
        <v>-0.05</v>
      </c>
      <c r="L166" s="6" t="n">
        <v>-0.02</v>
      </c>
      <c r="M166" s="6" t="s">
        <f>=I166+J166+K166+L166</f>
      </c>
      <c r="N166" s="17"/>
    </row>
    <row collapsed="false" customFormat="false" customHeight="false" hidden="false" ht="12.1" outlineLevel="0" r="167">
      <c r="A167" s="21" t="n">
        <v>44594.711493056</v>
      </c>
      <c r="B167" s="17" t="s">
        <v>107</v>
      </c>
      <c r="C167" s="17" t="s">
        <v>492</v>
      </c>
      <c r="D167" s="17" t="s">
        <v>349</v>
      </c>
      <c r="E167" s="17" t="s">
        <v>91</v>
      </c>
      <c r="F167" s="17" t="s">
        <v>19</v>
      </c>
      <c r="G167" s="7" t="n">
        <v>12</v>
      </c>
      <c r="H167" s="6" t="n">
        <v>8.073</v>
      </c>
      <c r="I167" s="6" t="n">
        <v>-96.88</v>
      </c>
      <c r="J167" s="6" t="n">
        <v>0</v>
      </c>
      <c r="K167" s="6" t="n">
        <v>0</v>
      </c>
      <c r="L167" s="6" t="n">
        <v>-0.02</v>
      </c>
      <c r="M167" s="6" t="s">
        <f>=I167+J167+K167+L167</f>
      </c>
      <c r="N167" s="17"/>
    </row>
    <row collapsed="false" customFormat="false" customHeight="false" hidden="false" ht="12.1" outlineLevel="0" r="168">
      <c r="A168" s="21" t="n">
        <v>44600.511423611</v>
      </c>
      <c r="B168" s="17" t="s">
        <v>355</v>
      </c>
      <c r="C168" s="17" t="s">
        <v>417</v>
      </c>
      <c r="D168" s="17" t="s">
        <v>349</v>
      </c>
      <c r="E168" s="17" t="s">
        <v>17</v>
      </c>
      <c r="F168" s="17" t="s">
        <v>19</v>
      </c>
      <c r="G168" s="7" t="n">
        <v>10</v>
      </c>
      <c r="H168" s="6" t="n">
        <v>101.92</v>
      </c>
      <c r="I168" s="6" t="n">
        <v>-1019.2</v>
      </c>
      <c r="J168" s="6" t="n">
        <v>0</v>
      </c>
      <c r="K168" s="6" t="n">
        <v>-0.61</v>
      </c>
      <c r="L168" s="6" t="n">
        <v>-0.09</v>
      </c>
      <c r="M168" s="6" t="s">
        <f>=I168+J168+K168+L168</f>
      </c>
      <c r="N168" s="17"/>
    </row>
    <row collapsed="false" customFormat="false" customHeight="false" hidden="false" ht="12.1" outlineLevel="0" r="169">
      <c r="A169" s="22" t="n">
        <v>44601.083333333</v>
      </c>
      <c r="B169" s="23" t="s">
        <v>419</v>
      </c>
      <c r="C169" s="23" t="s">
        <v>496</v>
      </c>
      <c r="D169" s="23" t="s">
        <v>419</v>
      </c>
      <c r="E169" s="23" t="s">
        <v>419</v>
      </c>
      <c r="F169" s="23" t="s">
        <v>19</v>
      </c>
      <c r="G169" s="24" t="n">
        <v>1</v>
      </c>
      <c r="H169" s="25" t="n">
        <v>88.76</v>
      </c>
      <c r="I169" s="25" t="n">
        <v>88.76</v>
      </c>
      <c r="J169" s="25" t="n">
        <v>0</v>
      </c>
      <c r="K169" s="25" t="n">
        <v>0</v>
      </c>
      <c r="L169" s="25" t="n">
        <v>0</v>
      </c>
      <c r="M169" s="6" t="s">
        <f>=I169+J169+K169+L169</f>
      </c>
      <c r="N169" s="23"/>
    </row>
    <row collapsed="false" customFormat="false" customHeight="false" hidden="false" ht="12.1" outlineLevel="0" r="170">
      <c r="A170" s="21" t="n">
        <v>44602.034641204</v>
      </c>
      <c r="B170" s="17" t="s">
        <v>103</v>
      </c>
      <c r="C170" s="17" t="s">
        <v>490</v>
      </c>
      <c r="D170" s="17" t="s">
        <v>349</v>
      </c>
      <c r="E170" s="17" t="s">
        <v>91</v>
      </c>
      <c r="F170" s="17" t="s">
        <v>19</v>
      </c>
      <c r="G170" s="7" t="n">
        <v>1</v>
      </c>
      <c r="H170" s="6" t="n">
        <v>75.78</v>
      </c>
      <c r="I170" s="6" t="n">
        <v>-75.78</v>
      </c>
      <c r="J170" s="6" t="n">
        <v>0</v>
      </c>
      <c r="K170" s="6" t="n">
        <v>-0.05</v>
      </c>
      <c r="L170" s="6" t="n">
        <v>-0.02</v>
      </c>
      <c r="M170" s="6" t="s">
        <f>=I170+J170+K170+L170</f>
      </c>
      <c r="N170" s="17"/>
    </row>
    <row collapsed="false" customFormat="false" customHeight="false" hidden="false" ht="12.1" outlineLevel="0" r="171">
      <c r="A171" s="21" t="n">
        <v>44610.559085648</v>
      </c>
      <c r="B171" s="17" t="s">
        <v>116</v>
      </c>
      <c r="C171" s="17" t="s">
        <v>434</v>
      </c>
      <c r="D171" s="17" t="s">
        <v>349</v>
      </c>
      <c r="E171" s="17" t="s">
        <v>113</v>
      </c>
      <c r="F171" s="17" t="s">
        <v>19</v>
      </c>
      <c r="G171" s="7" t="n">
        <v>1</v>
      </c>
      <c r="H171" s="6" t="n">
        <v>97.79</v>
      </c>
      <c r="I171" s="6" t="n">
        <v>-977.9</v>
      </c>
      <c r="J171" s="6" t="n">
        <v>-7.21</v>
      </c>
      <c r="K171" s="6" t="n">
        <v>-0.59</v>
      </c>
      <c r="L171" s="6" t="n">
        <v>-0.12</v>
      </c>
      <c r="M171" s="6" t="s">
        <f>=I171+J171+K171+L171</f>
      </c>
      <c r="N171" s="17"/>
    </row>
    <row collapsed="false" customFormat="false" customHeight="false" hidden="false" ht="12.1" outlineLevel="0" r="172">
      <c r="A172" s="21" t="n">
        <v>44610.559363426</v>
      </c>
      <c r="B172" s="17" t="s">
        <v>62</v>
      </c>
      <c r="C172" s="17" t="s">
        <v>482</v>
      </c>
      <c r="D172" s="17" t="s">
        <v>349</v>
      </c>
      <c r="E172" s="17" t="s">
        <v>17</v>
      </c>
      <c r="F172" s="17" t="s">
        <v>19</v>
      </c>
      <c r="G172" s="7" t="n">
        <v>10</v>
      </c>
      <c r="H172" s="6" t="n">
        <v>67.85</v>
      </c>
      <c r="I172" s="6" t="n">
        <v>-678.5</v>
      </c>
      <c r="J172" s="6" t="n">
        <v>0</v>
      </c>
      <c r="K172" s="6" t="n">
        <v>-0.41</v>
      </c>
      <c r="L172" s="6" t="n">
        <v>-0.07</v>
      </c>
      <c r="M172" s="6" t="s">
        <f>=I172+J172+K172+L172</f>
      </c>
      <c r="N172" s="17"/>
    </row>
    <row collapsed="false" customFormat="false" customHeight="false" hidden="false" ht="12.1" outlineLevel="0" r="173">
      <c r="A173" s="21" t="n">
        <v>44610.5596875</v>
      </c>
      <c r="B173" s="17" t="s">
        <v>103</v>
      </c>
      <c r="C173" s="17" t="s">
        <v>490</v>
      </c>
      <c r="D173" s="17" t="s">
        <v>349</v>
      </c>
      <c r="E173" s="17" t="s">
        <v>91</v>
      </c>
      <c r="F173" s="17" t="s">
        <v>19</v>
      </c>
      <c r="G173" s="7" t="n">
        <v>2</v>
      </c>
      <c r="H173" s="6" t="n">
        <v>76.4</v>
      </c>
      <c r="I173" s="6" t="n">
        <v>-152.8</v>
      </c>
      <c r="J173" s="6" t="n">
        <v>0</v>
      </c>
      <c r="K173" s="6" t="n">
        <v>-0.09</v>
      </c>
      <c r="L173" s="6" t="n">
        <v>-0.02</v>
      </c>
      <c r="M173" s="6" t="s">
        <f>=I173+J173+K173+L173</f>
      </c>
      <c r="N173" s="17"/>
    </row>
    <row collapsed="false" customFormat="false" customHeight="false" hidden="false" ht="12.1" outlineLevel="0" r="174">
      <c r="A174" s="21" t="n">
        <v>44610.560173611</v>
      </c>
      <c r="B174" s="17" t="s">
        <v>105</v>
      </c>
      <c r="C174" s="17" t="s">
        <v>454</v>
      </c>
      <c r="D174" s="17" t="s">
        <v>349</v>
      </c>
      <c r="E174" s="17" t="s">
        <v>91</v>
      </c>
      <c r="F174" s="17" t="s">
        <v>19</v>
      </c>
      <c r="G174" s="7" t="n">
        <v>27</v>
      </c>
      <c r="H174" s="6" t="n">
        <v>5.749</v>
      </c>
      <c r="I174" s="6" t="n">
        <v>-155.22</v>
      </c>
      <c r="J174" s="6" t="n">
        <v>0</v>
      </c>
      <c r="K174" s="6" t="n">
        <v>-0.09</v>
      </c>
      <c r="L174" s="6" t="n">
        <v>-0.04</v>
      </c>
      <c r="M174" s="6" t="s">
        <f>=I174+J174+K174+L174</f>
      </c>
      <c r="N174" s="17"/>
    </row>
    <row collapsed="false" customFormat="false" customHeight="false" hidden="false" ht="12.1" outlineLevel="0" r="175">
      <c r="A175" s="21" t="n">
        <v>44610.560520833</v>
      </c>
      <c r="B175" s="17" t="s">
        <v>107</v>
      </c>
      <c r="C175" s="17" t="s">
        <v>492</v>
      </c>
      <c r="D175" s="17" t="s">
        <v>349</v>
      </c>
      <c r="E175" s="17" t="s">
        <v>91</v>
      </c>
      <c r="F175" s="17" t="s">
        <v>19</v>
      </c>
      <c r="G175" s="7" t="n">
        <v>12</v>
      </c>
      <c r="H175" s="6" t="n">
        <v>8.12</v>
      </c>
      <c r="I175" s="6" t="n">
        <v>-97.44</v>
      </c>
      <c r="J175" s="6" t="n">
        <v>0</v>
      </c>
      <c r="K175" s="6" t="n">
        <v>0</v>
      </c>
      <c r="L175" s="6" t="n">
        <v>-0.02</v>
      </c>
      <c r="M175" s="6" t="s">
        <f>=I175+J175+K175+L175</f>
      </c>
      <c r="N175" s="17"/>
    </row>
    <row collapsed="false" customFormat="false" customHeight="false" hidden="false" ht="12.1" outlineLevel="0" r="176">
      <c r="A176" s="22" t="n">
        <v>44614.083333333</v>
      </c>
      <c r="B176" s="23" t="s">
        <v>414</v>
      </c>
      <c r="C176" s="23" t="s">
        <v>134</v>
      </c>
      <c r="D176" s="23" t="s">
        <v>414</v>
      </c>
      <c r="E176" s="23" t="s">
        <v>414</v>
      </c>
      <c r="F176" s="23" t="s">
        <v>19</v>
      </c>
      <c r="G176" s="24" t="n">
        <v>1</v>
      </c>
      <c r="H176" s="25" t="n">
        <v>3000</v>
      </c>
      <c r="I176" s="25" t="n">
        <v>3000</v>
      </c>
      <c r="J176" s="25" t="n">
        <v>0</v>
      </c>
      <c r="K176" s="25" t="n">
        <v>0</v>
      </c>
      <c r="L176" s="25" t="n">
        <v>0</v>
      </c>
      <c r="M176" s="6" t="s">
        <f>=I176+J176+K176+L176</f>
      </c>
      <c r="N176" s="23"/>
    </row>
    <row collapsed="false" customFormat="false" customHeight="false" hidden="false" ht="12.1" outlineLevel="0" r="177">
      <c r="A177" s="21" t="n">
        <v>44614.431134259</v>
      </c>
      <c r="B177" s="17" t="s">
        <v>21</v>
      </c>
      <c r="C177" s="17" t="s">
        <v>497</v>
      </c>
      <c r="D177" s="17" t="s">
        <v>349</v>
      </c>
      <c r="E177" s="17" t="s">
        <v>17</v>
      </c>
      <c r="F177" s="17" t="s">
        <v>19</v>
      </c>
      <c r="G177" s="7" t="n">
        <v>10</v>
      </c>
      <c r="H177" s="6" t="n">
        <v>200.4</v>
      </c>
      <c r="I177" s="6" t="n">
        <v>-2004</v>
      </c>
      <c r="J177" s="6" t="n">
        <v>0</v>
      </c>
      <c r="K177" s="6" t="n">
        <v>-1.2</v>
      </c>
      <c r="L177" s="6" t="n">
        <v>-0.19</v>
      </c>
      <c r="M177" s="6" t="s">
        <f>=I177+J177+K177+L177</f>
      </c>
      <c r="N177" s="17"/>
    </row>
    <row collapsed="false" customFormat="false" customHeight="false" hidden="false" ht="12.1" outlineLevel="0" r="178">
      <c r="A178" s="21" t="n">
        <v>44614.460358796</v>
      </c>
      <c r="B178" s="17" t="s">
        <v>36</v>
      </c>
      <c r="C178" s="17" t="s">
        <v>431</v>
      </c>
      <c r="D178" s="17" t="s">
        <v>349</v>
      </c>
      <c r="E178" s="17" t="s">
        <v>17</v>
      </c>
      <c r="F178" s="17" t="s">
        <v>19</v>
      </c>
      <c r="G178" s="7" t="n">
        <v>1</v>
      </c>
      <c r="H178" s="6" t="n">
        <v>375.5</v>
      </c>
      <c r="I178" s="6" t="n">
        <v>-375.5</v>
      </c>
      <c r="J178" s="6" t="n">
        <v>0</v>
      </c>
      <c r="K178" s="6" t="n">
        <v>-0.23</v>
      </c>
      <c r="L178" s="6" t="n">
        <v>-0.03</v>
      </c>
      <c r="M178" s="6" t="s">
        <f>=I178+J178+K178+L178</f>
      </c>
      <c r="N178" s="17"/>
    </row>
    <row collapsed="false" customFormat="false" customHeight="false" hidden="false" ht="12.1" outlineLevel="0" r="179">
      <c r="A179" s="21" t="n">
        <v>44616.848796296</v>
      </c>
      <c r="B179" s="17" t="s">
        <v>36</v>
      </c>
      <c r="C179" s="17" t="s">
        <v>431</v>
      </c>
      <c r="D179" s="17" t="s">
        <v>349</v>
      </c>
      <c r="E179" s="17" t="s">
        <v>17</v>
      </c>
      <c r="F179" s="17" t="s">
        <v>19</v>
      </c>
      <c r="G179" s="7" t="n">
        <v>1</v>
      </c>
      <c r="H179" s="6" t="n">
        <v>239.6</v>
      </c>
      <c r="I179" s="6" t="n">
        <v>-239.6</v>
      </c>
      <c r="J179" s="6" t="n">
        <v>0</v>
      </c>
      <c r="K179" s="6" t="n">
        <v>-0.15</v>
      </c>
      <c r="L179" s="6" t="n">
        <v>-0.02</v>
      </c>
      <c r="M179" s="6" t="s">
        <f>=I179+J179+K179+L179</f>
      </c>
      <c r="N179" s="17"/>
    </row>
    <row collapsed="false" customFormat="false" customHeight="false" hidden="false" ht="12.1" outlineLevel="0" r="180">
      <c r="A180" s="21" t="n">
        <v>44616.849259259</v>
      </c>
      <c r="B180" s="17" t="s">
        <v>71</v>
      </c>
      <c r="C180" s="17" t="s">
        <v>416</v>
      </c>
      <c r="D180" s="17" t="s">
        <v>349</v>
      </c>
      <c r="E180" s="17" t="s">
        <v>17</v>
      </c>
      <c r="F180" s="17" t="s">
        <v>19</v>
      </c>
      <c r="G180" s="7" t="n">
        <v>10</v>
      </c>
      <c r="H180" s="6" t="n">
        <v>35.56</v>
      </c>
      <c r="I180" s="6" t="n">
        <v>-355.6</v>
      </c>
      <c r="J180" s="6" t="n">
        <v>0</v>
      </c>
      <c r="K180" s="6" t="n">
        <v>-0.21</v>
      </c>
      <c r="L180" s="6" t="n">
        <v>-0.03</v>
      </c>
      <c r="M180" s="6" t="s">
        <f>=I180+J180+K180+L180</f>
      </c>
      <c r="N180" s="17"/>
    </row>
    <row collapsed="false" customFormat="false" customHeight="false" hidden="false" ht="12.1" outlineLevel="0" r="181">
      <c r="A181" s="26" t="n">
        <v>44616.855104167</v>
      </c>
      <c r="B181" s="27" t="s">
        <v>363</v>
      </c>
      <c r="C181" s="27" t="s">
        <v>474</v>
      </c>
      <c r="D181" s="27" t="s">
        <v>352</v>
      </c>
      <c r="E181" s="27" t="s">
        <v>17</v>
      </c>
      <c r="F181" s="27" t="s">
        <v>19</v>
      </c>
      <c r="G181" s="28" t="n">
        <v>-1</v>
      </c>
      <c r="H181" s="29" t="n">
        <v>4670</v>
      </c>
      <c r="I181" s="29" t="n">
        <v>4670</v>
      </c>
      <c r="J181" s="29" t="n">
        <v>0</v>
      </c>
      <c r="K181" s="29" t="n">
        <v>-2.8</v>
      </c>
      <c r="L181" s="29" t="n">
        <v>-0.43</v>
      </c>
      <c r="M181" s="6" t="s">
        <f>=I181+J181+K181+L181</f>
      </c>
      <c r="N181" s="27"/>
    </row>
    <row collapsed="false" customFormat="false" customHeight="false" hidden="false" ht="12.1" outlineLevel="0" r="182">
      <c r="A182" s="21" t="n">
        <v>44616.859201389</v>
      </c>
      <c r="B182" s="17" t="s">
        <v>39</v>
      </c>
      <c r="C182" s="17" t="s">
        <v>441</v>
      </c>
      <c r="D182" s="17" t="s">
        <v>349</v>
      </c>
      <c r="E182" s="17" t="s">
        <v>17</v>
      </c>
      <c r="F182" s="17" t="s">
        <v>19</v>
      </c>
      <c r="G182" s="7" t="n">
        <v>1</v>
      </c>
      <c r="H182" s="6" t="n">
        <v>1250.2</v>
      </c>
      <c r="I182" s="6" t="n">
        <v>-1250.2</v>
      </c>
      <c r="J182" s="6" t="n">
        <v>0</v>
      </c>
      <c r="K182" s="6" t="n">
        <v>-0.75</v>
      </c>
      <c r="L182" s="6" t="n">
        <v>-0.12</v>
      </c>
      <c r="M182" s="6" t="s">
        <f>=I182+J182+K182+L182</f>
      </c>
      <c r="N182" s="17"/>
    </row>
    <row collapsed="false" customFormat="false" customHeight="false" hidden="false" ht="12.1" outlineLevel="0" r="183">
      <c r="A183" s="21" t="n">
        <v>44616.859583333</v>
      </c>
      <c r="B183" s="17" t="s">
        <v>53</v>
      </c>
      <c r="C183" s="17" t="s">
        <v>440</v>
      </c>
      <c r="D183" s="17" t="s">
        <v>349</v>
      </c>
      <c r="E183" s="17" t="s">
        <v>17</v>
      </c>
      <c r="F183" s="17" t="s">
        <v>19</v>
      </c>
      <c r="G183" s="7" t="n">
        <v>2000</v>
      </c>
      <c r="H183" s="6" t="n">
        <v>0.3072</v>
      </c>
      <c r="I183" s="6" t="n">
        <v>-614.4</v>
      </c>
      <c r="J183" s="6" t="n">
        <v>0</v>
      </c>
      <c r="K183" s="6" t="n">
        <v>-0.37</v>
      </c>
      <c r="L183" s="6" t="n">
        <v>-0.05</v>
      </c>
      <c r="M183" s="6" t="s">
        <f>=I183+J183+K183+L183</f>
      </c>
      <c r="N183" s="17"/>
    </row>
    <row collapsed="false" customFormat="false" customHeight="false" hidden="false" ht="12.1" outlineLevel="0" r="184">
      <c r="A184" s="21" t="n">
        <v>44617.036377315</v>
      </c>
      <c r="B184" s="17" t="s">
        <v>90</v>
      </c>
      <c r="C184" s="17" t="s">
        <v>453</v>
      </c>
      <c r="D184" s="17" t="s">
        <v>349</v>
      </c>
      <c r="E184" s="17" t="s">
        <v>91</v>
      </c>
      <c r="F184" s="17" t="s">
        <v>19</v>
      </c>
      <c r="G184" s="7" t="n">
        <v>63</v>
      </c>
      <c r="H184" s="6" t="n">
        <v>4.72</v>
      </c>
      <c r="I184" s="6" t="n">
        <v>-297.36</v>
      </c>
      <c r="J184" s="6" t="n">
        <v>0</v>
      </c>
      <c r="K184" s="6" t="n">
        <v>-0.18</v>
      </c>
      <c r="L184" s="6" t="n">
        <v>-0.03</v>
      </c>
      <c r="M184" s="6" t="s">
        <f>=I184+J184+K184+L184</f>
      </c>
      <c r="N184" s="17"/>
    </row>
    <row collapsed="false" customFormat="false" customHeight="false" hidden="false" ht="12.1" outlineLevel="0" r="185">
      <c r="A185" s="21" t="n">
        <v>44617.062465278</v>
      </c>
      <c r="B185" s="17" t="s">
        <v>48</v>
      </c>
      <c r="C185" s="17" t="s">
        <v>452</v>
      </c>
      <c r="D185" s="17" t="s">
        <v>349</v>
      </c>
      <c r="E185" s="17" t="s">
        <v>17</v>
      </c>
      <c r="F185" s="17" t="s">
        <v>19</v>
      </c>
      <c r="G185" s="7" t="n">
        <v>10</v>
      </c>
      <c r="H185" s="6" t="n">
        <v>48.47</v>
      </c>
      <c r="I185" s="6" t="n">
        <v>-484.7</v>
      </c>
      <c r="J185" s="6" t="n">
        <v>0</v>
      </c>
      <c r="K185" s="6" t="n">
        <v>-0.29</v>
      </c>
      <c r="L185" s="6" t="n">
        <v>-0.05</v>
      </c>
      <c r="M185" s="6" t="s">
        <f>=I185+J185+K185+L185</f>
      </c>
      <c r="N185" s="17"/>
    </row>
    <row collapsed="false" customFormat="false" customHeight="false" hidden="false" ht="12.1" outlineLevel="0" r="186">
      <c r="A186" s="22" t="n">
        <v>44617.083333333</v>
      </c>
      <c r="B186" s="23" t="s">
        <v>414</v>
      </c>
      <c r="C186" s="23" t="s">
        <v>134</v>
      </c>
      <c r="D186" s="23" t="s">
        <v>414</v>
      </c>
      <c r="E186" s="23" t="s">
        <v>414</v>
      </c>
      <c r="F186" s="23" t="s">
        <v>19</v>
      </c>
      <c r="G186" s="24" t="n">
        <v>1</v>
      </c>
      <c r="H186" s="25" t="n">
        <v>1500</v>
      </c>
      <c r="I186" s="25" t="n">
        <v>1500</v>
      </c>
      <c r="J186" s="25" t="n">
        <v>0</v>
      </c>
      <c r="K186" s="25" t="n">
        <v>0</v>
      </c>
      <c r="L186" s="25" t="n">
        <v>0</v>
      </c>
      <c r="M186" s="6" t="s">
        <f>=I186+J186+K186+L186</f>
      </c>
      <c r="N186" s="23"/>
    </row>
    <row collapsed="false" customFormat="false" customHeight="false" hidden="false" ht="12.1" outlineLevel="0" r="187">
      <c r="A187" s="21" t="n">
        <v>44617.5084375</v>
      </c>
      <c r="B187" s="17" t="s">
        <v>21</v>
      </c>
      <c r="C187" s="17" t="s">
        <v>497</v>
      </c>
      <c r="D187" s="17" t="s">
        <v>349</v>
      </c>
      <c r="E187" s="17" t="s">
        <v>17</v>
      </c>
      <c r="F187" s="17" t="s">
        <v>19</v>
      </c>
      <c r="G187" s="7" t="n">
        <v>10</v>
      </c>
      <c r="H187" s="6" t="n">
        <v>150.76</v>
      </c>
      <c r="I187" s="6" t="n">
        <v>-1507.6</v>
      </c>
      <c r="J187" s="6" t="n">
        <v>0</v>
      </c>
      <c r="K187" s="6" t="n">
        <v>-0.91</v>
      </c>
      <c r="L187" s="6" t="n">
        <v>-0.14</v>
      </c>
      <c r="M187" s="6" t="s">
        <f>=I187+J187+K187+L187</f>
      </c>
      <c r="N187" s="17"/>
    </row>
    <row collapsed="false" customFormat="false" customHeight="false" hidden="false" ht="12.1" outlineLevel="0" r="188">
      <c r="A188" s="21" t="n">
        <v>44617.508912037</v>
      </c>
      <c r="B188" s="17" t="s">
        <v>36</v>
      </c>
      <c r="C188" s="17" t="s">
        <v>431</v>
      </c>
      <c r="D188" s="17" t="s">
        <v>349</v>
      </c>
      <c r="E188" s="17" t="s">
        <v>17</v>
      </c>
      <c r="F188" s="17" t="s">
        <v>19</v>
      </c>
      <c r="G188" s="7" t="n">
        <v>1</v>
      </c>
      <c r="H188" s="6" t="n">
        <v>317.8</v>
      </c>
      <c r="I188" s="6" t="n">
        <v>-317.8</v>
      </c>
      <c r="J188" s="6" t="n">
        <v>0</v>
      </c>
      <c r="K188" s="6" t="n">
        <v>-0.19</v>
      </c>
      <c r="L188" s="6" t="n">
        <v>-0.03</v>
      </c>
      <c r="M188" s="6" t="s">
        <f>=I188+J188+K188+L188</f>
      </c>
      <c r="N188" s="17"/>
    </row>
    <row collapsed="false" customFormat="false" customHeight="false" hidden="false" ht="12.1" outlineLevel="0" r="189">
      <c r="A189" s="22" t="n">
        <v>44623.083333333</v>
      </c>
      <c r="B189" s="23" t="s">
        <v>419</v>
      </c>
      <c r="C189" s="23" t="s">
        <v>498</v>
      </c>
      <c r="D189" s="23" t="s">
        <v>419</v>
      </c>
      <c r="E189" s="23" t="s">
        <v>419</v>
      </c>
      <c r="F189" s="23" t="s">
        <v>19</v>
      </c>
      <c r="G189" s="24" t="n">
        <v>1</v>
      </c>
      <c r="H189" s="25" t="n">
        <v>97.23</v>
      </c>
      <c r="I189" s="25" t="n">
        <v>97.23</v>
      </c>
      <c r="J189" s="25" t="n">
        <v>0</v>
      </c>
      <c r="K189" s="25" t="n">
        <v>0</v>
      </c>
      <c r="L189" s="25" t="n">
        <v>0</v>
      </c>
      <c r="M189" s="6" t="s">
        <f>=I189+J189+K189+L189</f>
      </c>
      <c r="N189" s="23"/>
    </row>
    <row collapsed="false" customFormat="false" customHeight="false" hidden="false" ht="12.1" outlineLevel="0" r="190">
      <c r="A190" s="22" t="n">
        <v>44643.083333333</v>
      </c>
      <c r="B190" s="23" t="s">
        <v>419</v>
      </c>
      <c r="C190" s="23" t="s">
        <v>499</v>
      </c>
      <c r="D190" s="23" t="s">
        <v>419</v>
      </c>
      <c r="E190" s="23" t="s">
        <v>419</v>
      </c>
      <c r="F190" s="23" t="s">
        <v>19</v>
      </c>
      <c r="G190" s="24" t="n">
        <v>1</v>
      </c>
      <c r="H190" s="25" t="n">
        <v>38.64</v>
      </c>
      <c r="I190" s="25" t="n">
        <v>38.64</v>
      </c>
      <c r="J190" s="25" t="n">
        <v>0</v>
      </c>
      <c r="K190" s="25" t="n">
        <v>0</v>
      </c>
      <c r="L190" s="25" t="n">
        <v>0</v>
      </c>
      <c r="M190" s="6" t="s">
        <f>=I190+J190+K190+L190</f>
      </c>
      <c r="N190" s="23"/>
    </row>
    <row collapsed="false" customFormat="false" customHeight="false" hidden="false" ht="12.1" outlineLevel="0" r="191">
      <c r="A191" s="22" t="n">
        <v>44644.083333333</v>
      </c>
      <c r="B191" s="23" t="s">
        <v>414</v>
      </c>
      <c r="C191" s="23" t="s">
        <v>134</v>
      </c>
      <c r="D191" s="23" t="s">
        <v>414</v>
      </c>
      <c r="E191" s="23" t="s">
        <v>414</v>
      </c>
      <c r="F191" s="23" t="s">
        <v>19</v>
      </c>
      <c r="G191" s="24" t="n">
        <v>1</v>
      </c>
      <c r="H191" s="25" t="n">
        <v>3000</v>
      </c>
      <c r="I191" s="25" t="n">
        <v>3000</v>
      </c>
      <c r="J191" s="25" t="n">
        <v>0</v>
      </c>
      <c r="K191" s="25" t="n">
        <v>0</v>
      </c>
      <c r="L191" s="25" t="n">
        <v>0</v>
      </c>
      <c r="M191" s="6" t="s">
        <f>=I191+J191+K191+L191</f>
      </c>
      <c r="N191" s="23"/>
    </row>
    <row collapsed="false" customFormat="false" customHeight="false" hidden="false" ht="12.1" outlineLevel="0" r="192">
      <c r="A192" s="21" t="n">
        <v>44644.604965278</v>
      </c>
      <c r="B192" s="17" t="s">
        <v>75</v>
      </c>
      <c r="C192" s="17" t="s">
        <v>500</v>
      </c>
      <c r="D192" s="17" t="s">
        <v>349</v>
      </c>
      <c r="E192" s="17" t="s">
        <v>17</v>
      </c>
      <c r="F192" s="17" t="s">
        <v>19</v>
      </c>
      <c r="G192" s="7" t="n">
        <v>10</v>
      </c>
      <c r="H192" s="6" t="n">
        <v>91.18</v>
      </c>
      <c r="I192" s="6" t="n">
        <v>-911.8</v>
      </c>
      <c r="J192" s="6" t="n">
        <v>0</v>
      </c>
      <c r="K192" s="6" t="n">
        <v>-0.54</v>
      </c>
      <c r="L192" s="6" t="n">
        <v>-0.09</v>
      </c>
      <c r="M192" s="6" t="s">
        <f>=I192+J192+K192+L192</f>
      </c>
      <c r="N192" s="17"/>
    </row>
    <row collapsed="false" customFormat="false" customHeight="false" hidden="false" ht="12.1" outlineLevel="0" r="193">
      <c r="A193" s="21" t="n">
        <v>44644.656365741</v>
      </c>
      <c r="B193" s="17" t="s">
        <v>21</v>
      </c>
      <c r="C193" s="17" t="s">
        <v>497</v>
      </c>
      <c r="D193" s="17" t="s">
        <v>349</v>
      </c>
      <c r="E193" s="17" t="s">
        <v>17</v>
      </c>
      <c r="F193" s="17" t="s">
        <v>19</v>
      </c>
      <c r="G193" s="7" t="n">
        <v>10</v>
      </c>
      <c r="H193" s="6" t="n">
        <v>136.24</v>
      </c>
      <c r="I193" s="6" t="n">
        <v>-1362.4</v>
      </c>
      <c r="J193" s="6" t="n">
        <v>0</v>
      </c>
      <c r="K193" s="6" t="n">
        <v>-0.82</v>
      </c>
      <c r="L193" s="6" t="n">
        <v>-0.12</v>
      </c>
      <c r="M193" s="6" t="s">
        <f>=I193+J193+K193+L193</f>
      </c>
      <c r="N193" s="17"/>
    </row>
    <row collapsed="false" customFormat="false" customHeight="false" hidden="false" ht="12.1" outlineLevel="0" r="194">
      <c r="A194" s="22" t="n">
        <v>44645.083333333</v>
      </c>
      <c r="B194" s="23" t="s">
        <v>414</v>
      </c>
      <c r="C194" s="23" t="s">
        <v>134</v>
      </c>
      <c r="D194" s="23" t="s">
        <v>414</v>
      </c>
      <c r="E194" s="23" t="s">
        <v>414</v>
      </c>
      <c r="F194" s="23" t="s">
        <v>19</v>
      </c>
      <c r="G194" s="24" t="n">
        <v>1</v>
      </c>
      <c r="H194" s="25" t="n">
        <v>2000</v>
      </c>
      <c r="I194" s="25" t="n">
        <v>2000</v>
      </c>
      <c r="J194" s="25" t="n">
        <v>0</v>
      </c>
      <c r="K194" s="25" t="n">
        <v>0</v>
      </c>
      <c r="L194" s="25" t="n">
        <v>0</v>
      </c>
      <c r="M194" s="6" t="s">
        <f>=I194+J194+K194+L194</f>
      </c>
      <c r="N194" s="23"/>
    </row>
    <row collapsed="false" customFormat="false" customHeight="false" hidden="false" ht="12.1" outlineLevel="0" r="195">
      <c r="A195" s="21" t="n">
        <v>44648.509259259</v>
      </c>
      <c r="B195" s="17" t="s">
        <v>53</v>
      </c>
      <c r="C195" s="17" t="s">
        <v>440</v>
      </c>
      <c r="D195" s="17" t="s">
        <v>349</v>
      </c>
      <c r="E195" s="17" t="s">
        <v>17</v>
      </c>
      <c r="F195" s="17" t="s">
        <v>19</v>
      </c>
      <c r="G195" s="7" t="n">
        <v>1000</v>
      </c>
      <c r="H195" s="6" t="n">
        <v>0.3177</v>
      </c>
      <c r="I195" s="6" t="n">
        <v>-317.7</v>
      </c>
      <c r="J195" s="6" t="n">
        <v>0</v>
      </c>
      <c r="K195" s="6" t="n">
        <v>0</v>
      </c>
      <c r="L195" s="6" t="n">
        <v>-0.03</v>
      </c>
      <c r="M195" s="6" t="s">
        <f>=I195+J195+K195+L195</f>
      </c>
      <c r="N195" s="17"/>
    </row>
    <row collapsed="false" customFormat="false" customHeight="false" hidden="false" ht="12.1" outlineLevel="0" r="196">
      <c r="A196" s="21" t="n">
        <v>44648.548831019</v>
      </c>
      <c r="B196" s="17" t="s">
        <v>355</v>
      </c>
      <c r="C196" s="17" t="s">
        <v>417</v>
      </c>
      <c r="D196" s="17" t="s">
        <v>349</v>
      </c>
      <c r="E196" s="17" t="s">
        <v>17</v>
      </c>
      <c r="F196" s="17" t="s">
        <v>19</v>
      </c>
      <c r="G196" s="7" t="n">
        <v>10</v>
      </c>
      <c r="H196" s="6" t="n">
        <v>75.54</v>
      </c>
      <c r="I196" s="6" t="n">
        <v>-755.4</v>
      </c>
      <c r="J196" s="6" t="n">
        <v>0</v>
      </c>
      <c r="K196" s="6" t="n">
        <v>0</v>
      </c>
      <c r="L196" s="6" t="n">
        <v>-0.07</v>
      </c>
      <c r="M196" s="6" t="s">
        <f>=I196+J196+K196+L196</f>
      </c>
      <c r="N196" s="17"/>
    </row>
    <row collapsed="false" customFormat="false" customHeight="false" hidden="false" ht="12.1" outlineLevel="0" r="197">
      <c r="A197" s="21" t="n">
        <v>44650.515127315</v>
      </c>
      <c r="B197" s="17" t="s">
        <v>77</v>
      </c>
      <c r="C197" s="17" t="s">
        <v>429</v>
      </c>
      <c r="D197" s="17" t="s">
        <v>349</v>
      </c>
      <c r="E197" s="17" t="s">
        <v>17</v>
      </c>
      <c r="F197" s="17" t="s">
        <v>19</v>
      </c>
      <c r="G197" s="7" t="n">
        <v>1</v>
      </c>
      <c r="H197" s="6" t="n">
        <v>928.8</v>
      </c>
      <c r="I197" s="6" t="n">
        <v>-928.8</v>
      </c>
      <c r="J197" s="6" t="n">
        <v>0</v>
      </c>
      <c r="K197" s="6" t="n">
        <v>-0.56</v>
      </c>
      <c r="L197" s="6" t="n">
        <v>-0.09</v>
      </c>
      <c r="M197" s="6" t="s">
        <f>=I197+J197+K197+L197</f>
      </c>
      <c r="N197" s="17"/>
    </row>
    <row collapsed="false" customFormat="false" customHeight="false" hidden="false" ht="12.1" outlineLevel="0" r="198">
      <c r="A198" s="21" t="n">
        <v>44651.499768519</v>
      </c>
      <c r="B198" s="17" t="s">
        <v>59</v>
      </c>
      <c r="C198" s="17" t="s">
        <v>501</v>
      </c>
      <c r="D198" s="17" t="s">
        <v>349</v>
      </c>
      <c r="E198" s="17" t="s">
        <v>17</v>
      </c>
      <c r="F198" s="17" t="s">
        <v>19</v>
      </c>
      <c r="G198" s="7" t="n">
        <v>500</v>
      </c>
      <c r="H198" s="6" t="n">
        <v>2.585</v>
      </c>
      <c r="I198" s="6" t="n">
        <v>-1292.5</v>
      </c>
      <c r="J198" s="6" t="n">
        <v>0</v>
      </c>
      <c r="K198" s="6" t="n">
        <v>-0.78</v>
      </c>
      <c r="L198" s="6" t="n">
        <v>-0.15</v>
      </c>
      <c r="M198" s="6" t="s">
        <f>=I198+J198+K198+L198</f>
      </c>
      <c r="N198" s="17"/>
    </row>
    <row collapsed="false" customFormat="false" customHeight="false" hidden="false" ht="12.1" outlineLevel="0" r="199">
      <c r="A199" s="21" t="n">
        <v>44670.684282407</v>
      </c>
      <c r="B199" s="17" t="s">
        <v>16</v>
      </c>
      <c r="C199" s="17" t="s">
        <v>433</v>
      </c>
      <c r="D199" s="17" t="s">
        <v>349</v>
      </c>
      <c r="E199" s="17" t="s">
        <v>17</v>
      </c>
      <c r="F199" s="17" t="s">
        <v>19</v>
      </c>
      <c r="G199" s="7" t="n">
        <v>10</v>
      </c>
      <c r="H199" s="6" t="n">
        <v>122.28</v>
      </c>
      <c r="I199" s="6" t="n">
        <v>-1222.8</v>
      </c>
      <c r="J199" s="6" t="n">
        <v>0</v>
      </c>
      <c r="K199" s="6" t="n">
        <v>-0.73</v>
      </c>
      <c r="L199" s="6" t="n">
        <v>-0.12</v>
      </c>
      <c r="M199" s="6" t="s">
        <f>=I199+J199+K199+L199</f>
      </c>
      <c r="N199" s="17"/>
    </row>
    <row collapsed="false" customFormat="false" customHeight="false" hidden="false" ht="12.1" outlineLevel="0" r="200">
      <c r="A200" s="22" t="n">
        <v>44676.083333333</v>
      </c>
      <c r="B200" s="23" t="s">
        <v>414</v>
      </c>
      <c r="C200" s="23" t="s">
        <v>134</v>
      </c>
      <c r="D200" s="23" t="s">
        <v>414</v>
      </c>
      <c r="E200" s="23" t="s">
        <v>414</v>
      </c>
      <c r="F200" s="23" t="s">
        <v>19</v>
      </c>
      <c r="G200" s="24" t="n">
        <v>2</v>
      </c>
      <c r="H200" s="25" t="n">
        <v>2500</v>
      </c>
      <c r="I200" s="25" t="n">
        <v>5000</v>
      </c>
      <c r="J200" s="25" t="n">
        <v>0</v>
      </c>
      <c r="K200" s="25" t="n">
        <v>0</v>
      </c>
      <c r="L200" s="25" t="n">
        <v>0</v>
      </c>
      <c r="M200" s="6" t="s">
        <f>=I200+J200+K200+L200</f>
      </c>
      <c r="N200" s="23"/>
    </row>
    <row collapsed="false" customFormat="false" customHeight="false" hidden="false" ht="12.1" outlineLevel="0" r="201">
      <c r="A201" s="21" t="n">
        <v>44676.535729167</v>
      </c>
      <c r="B201" s="17" t="s">
        <v>62</v>
      </c>
      <c r="C201" s="17" t="s">
        <v>482</v>
      </c>
      <c r="D201" s="17" t="s">
        <v>349</v>
      </c>
      <c r="E201" s="17" t="s">
        <v>17</v>
      </c>
      <c r="F201" s="17" t="s">
        <v>19</v>
      </c>
      <c r="G201" s="7" t="n">
        <v>10</v>
      </c>
      <c r="H201" s="6" t="n">
        <v>57.65</v>
      </c>
      <c r="I201" s="6" t="n">
        <v>-576.5</v>
      </c>
      <c r="J201" s="6" t="n">
        <v>0</v>
      </c>
      <c r="K201" s="6" t="n">
        <v>-0.35</v>
      </c>
      <c r="L201" s="6" t="n">
        <v>-0.05</v>
      </c>
      <c r="M201" s="6" t="s">
        <f>=I201+J201+K201+L201</f>
      </c>
      <c r="N201" s="17"/>
    </row>
    <row collapsed="false" customFormat="false" customHeight="false" hidden="false" ht="12.1" outlineLevel="0" r="202">
      <c r="A202" s="21" t="n">
        <v>44676.53650463</v>
      </c>
      <c r="B202" s="17" t="s">
        <v>99</v>
      </c>
      <c r="C202" s="17" t="s">
        <v>502</v>
      </c>
      <c r="D202" s="17" t="s">
        <v>349</v>
      </c>
      <c r="E202" s="17" t="s">
        <v>91</v>
      </c>
      <c r="F202" s="17" t="s">
        <v>19</v>
      </c>
      <c r="G202" s="7" t="n">
        <v>15</v>
      </c>
      <c r="H202" s="6" t="n">
        <v>11.068</v>
      </c>
      <c r="I202" s="6" t="n">
        <v>-166.02</v>
      </c>
      <c r="J202" s="6" t="n">
        <v>0</v>
      </c>
      <c r="K202" s="6" t="n">
        <v>0</v>
      </c>
      <c r="L202" s="6" t="n">
        <v>-0.02</v>
      </c>
      <c r="M202" s="6" t="s">
        <f>=I202+J202+K202+L202</f>
      </c>
      <c r="N202" s="17"/>
    </row>
    <row collapsed="false" customFormat="false" customHeight="false" hidden="false" ht="12.1" outlineLevel="0" r="203">
      <c r="A203" s="21" t="n">
        <v>44676.537152778</v>
      </c>
      <c r="B203" s="17" t="s">
        <v>90</v>
      </c>
      <c r="C203" s="17" t="s">
        <v>453</v>
      </c>
      <c r="D203" s="17" t="s">
        <v>349</v>
      </c>
      <c r="E203" s="17" t="s">
        <v>91</v>
      </c>
      <c r="F203" s="17" t="s">
        <v>19</v>
      </c>
      <c r="G203" s="7" t="n">
        <v>100</v>
      </c>
      <c r="H203" s="6" t="n">
        <v>3.846</v>
      </c>
      <c r="I203" s="6" t="n">
        <v>-384.6</v>
      </c>
      <c r="J203" s="6" t="n">
        <v>0</v>
      </c>
      <c r="K203" s="6" t="n">
        <v>-0.23</v>
      </c>
      <c r="L203" s="6" t="n">
        <v>-0.04</v>
      </c>
      <c r="M203" s="6" t="s">
        <f>=I203+J203+K203+L203</f>
      </c>
      <c r="N203" s="17"/>
    </row>
    <row collapsed="false" customFormat="false" customHeight="false" hidden="false" ht="12.1" outlineLevel="0" r="204">
      <c r="A204" s="21" t="n">
        <v>44676.538206019</v>
      </c>
      <c r="B204" s="17" t="s">
        <v>65</v>
      </c>
      <c r="C204" s="17" t="s">
        <v>503</v>
      </c>
      <c r="D204" s="17" t="s">
        <v>349</v>
      </c>
      <c r="E204" s="17" t="s">
        <v>17</v>
      </c>
      <c r="F204" s="17" t="s">
        <v>19</v>
      </c>
      <c r="G204" s="7" t="n">
        <v>3</v>
      </c>
      <c r="H204" s="6" t="n">
        <v>394.15</v>
      </c>
      <c r="I204" s="6" t="n">
        <v>-1182.45</v>
      </c>
      <c r="J204" s="6" t="n">
        <v>0</v>
      </c>
      <c r="K204" s="6" t="n">
        <v>-0.71</v>
      </c>
      <c r="L204" s="6" t="n">
        <v>-0.11</v>
      </c>
      <c r="M204" s="6" t="s">
        <f>=I204+J204+K204+L204</f>
      </c>
      <c r="N204" s="17"/>
    </row>
    <row collapsed="false" customFormat="false" customHeight="false" hidden="false" ht="12.1" outlineLevel="0" r="205">
      <c r="A205" s="21" t="n">
        <v>44676.540023148</v>
      </c>
      <c r="B205" s="17" t="s">
        <v>67</v>
      </c>
      <c r="C205" s="17" t="s">
        <v>504</v>
      </c>
      <c r="D205" s="17" t="s">
        <v>349</v>
      </c>
      <c r="E205" s="17" t="s">
        <v>17</v>
      </c>
      <c r="F205" s="17" t="s">
        <v>19</v>
      </c>
      <c r="G205" s="7" t="n">
        <v>1</v>
      </c>
      <c r="H205" s="6" t="n">
        <v>960.6</v>
      </c>
      <c r="I205" s="6" t="n">
        <v>-960.6</v>
      </c>
      <c r="J205" s="6" t="n">
        <v>0</v>
      </c>
      <c r="K205" s="6" t="n">
        <v>-0.58</v>
      </c>
      <c r="L205" s="6" t="n">
        <v>-0.09</v>
      </c>
      <c r="M205" s="6" t="s">
        <f>=I205+J205+K205+L205</f>
      </c>
      <c r="N205" s="17"/>
    </row>
    <row collapsed="false" customFormat="false" customHeight="false" hidden="false" ht="12.1" outlineLevel="0" r="206">
      <c r="A206" s="21" t="n">
        <v>44676.540671296</v>
      </c>
      <c r="B206" s="17" t="s">
        <v>81</v>
      </c>
      <c r="C206" s="17" t="s">
        <v>505</v>
      </c>
      <c r="D206" s="17" t="s">
        <v>349</v>
      </c>
      <c r="E206" s="17" t="s">
        <v>17</v>
      </c>
      <c r="F206" s="17" t="s">
        <v>19</v>
      </c>
      <c r="G206" s="7" t="n">
        <v>5</v>
      </c>
      <c r="H206" s="6" t="n">
        <v>220.3</v>
      </c>
      <c r="I206" s="6" t="n">
        <v>-1101.5</v>
      </c>
      <c r="J206" s="6" t="n">
        <v>0</v>
      </c>
      <c r="K206" s="6" t="n">
        <v>-0.66</v>
      </c>
      <c r="L206" s="6" t="n">
        <v>-0.1</v>
      </c>
      <c r="M206" s="6" t="s">
        <f>=I206+J206+K206+L206</f>
      </c>
      <c r="N206" s="17"/>
    </row>
    <row collapsed="false" customFormat="false" customHeight="false" hidden="false" ht="12.1" outlineLevel="0" r="207">
      <c r="A207" s="21" t="n">
        <v>44676.542395833</v>
      </c>
      <c r="B207" s="17" t="s">
        <v>36</v>
      </c>
      <c r="C207" s="17" t="s">
        <v>431</v>
      </c>
      <c r="D207" s="17" t="s">
        <v>349</v>
      </c>
      <c r="E207" s="17" t="s">
        <v>17</v>
      </c>
      <c r="F207" s="17" t="s">
        <v>19</v>
      </c>
      <c r="G207" s="7" t="n">
        <v>1</v>
      </c>
      <c r="H207" s="6" t="n">
        <v>305.8</v>
      </c>
      <c r="I207" s="6" t="n">
        <v>-305.8</v>
      </c>
      <c r="J207" s="6" t="n">
        <v>0</v>
      </c>
      <c r="K207" s="6" t="n">
        <v>-0.18</v>
      </c>
      <c r="L207" s="6" t="n">
        <v>-0.03</v>
      </c>
      <c r="M207" s="6" t="s">
        <f>=I207+J207+K207+L207</f>
      </c>
      <c r="N207" s="17"/>
    </row>
    <row collapsed="false" customFormat="false" customHeight="false" hidden="false" ht="12.1" outlineLevel="0" r="208">
      <c r="A208" s="21" t="n">
        <v>44676.542569444</v>
      </c>
      <c r="B208" s="17" t="s">
        <v>48</v>
      </c>
      <c r="C208" s="17" t="s">
        <v>452</v>
      </c>
      <c r="D208" s="17" t="s">
        <v>349</v>
      </c>
      <c r="E208" s="17" t="s">
        <v>17</v>
      </c>
      <c r="F208" s="17" t="s">
        <v>19</v>
      </c>
      <c r="G208" s="7" t="n">
        <v>20</v>
      </c>
      <c r="H208" s="6" t="n">
        <v>41.155</v>
      </c>
      <c r="I208" s="6" t="n">
        <v>-823.1</v>
      </c>
      <c r="J208" s="6" t="n">
        <v>0</v>
      </c>
      <c r="K208" s="6" t="n">
        <v>-0.49</v>
      </c>
      <c r="L208" s="6" t="n">
        <v>-0.07</v>
      </c>
      <c r="M208" s="6" t="s">
        <f>=I208+J208+K208+L208</f>
      </c>
      <c r="N208" s="17"/>
    </row>
    <row collapsed="false" customFormat="false" customHeight="false" hidden="false" ht="12.1" outlineLevel="0" r="209">
      <c r="A209" s="22" t="n">
        <v>44677.083333333</v>
      </c>
      <c r="B209" s="23" t="s">
        <v>419</v>
      </c>
      <c r="C209" s="23" t="s">
        <v>506</v>
      </c>
      <c r="D209" s="23" t="s">
        <v>419</v>
      </c>
      <c r="E209" s="23" t="s">
        <v>419</v>
      </c>
      <c r="F209" s="23" t="s">
        <v>19</v>
      </c>
      <c r="G209" s="24" t="n">
        <v>1</v>
      </c>
      <c r="H209" s="25" t="n">
        <v>65.07</v>
      </c>
      <c r="I209" s="25" t="n">
        <v>65.07</v>
      </c>
      <c r="J209" s="25" t="n">
        <v>0</v>
      </c>
      <c r="K209" s="25" t="n">
        <v>0</v>
      </c>
      <c r="L209" s="25" t="n">
        <v>0</v>
      </c>
      <c r="M209" s="6" t="s">
        <f>=I209+J209+K209+L209</f>
      </c>
      <c r="N209" s="23"/>
    </row>
    <row collapsed="false" customFormat="false" customHeight="false" hidden="false" ht="12.1" outlineLevel="0" r="210">
      <c r="A210" s="22" t="n">
        <v>44705.083333333</v>
      </c>
      <c r="B210" s="23" t="s">
        <v>419</v>
      </c>
      <c r="C210" s="23" t="s">
        <v>507</v>
      </c>
      <c r="D210" s="23" t="s">
        <v>419</v>
      </c>
      <c r="E210" s="23" t="s">
        <v>419</v>
      </c>
      <c r="F210" s="23" t="s">
        <v>19</v>
      </c>
      <c r="G210" s="24" t="n">
        <v>1</v>
      </c>
      <c r="H210" s="25" t="n">
        <v>37.77</v>
      </c>
      <c r="I210" s="25" t="n">
        <v>37.77</v>
      </c>
      <c r="J210" s="25" t="n">
        <v>0</v>
      </c>
      <c r="K210" s="25" t="n">
        <v>0</v>
      </c>
      <c r="L210" s="25" t="n">
        <v>0</v>
      </c>
      <c r="M210" s="6" t="s">
        <f>=I210+J210+K210+L210</f>
      </c>
      <c r="N210" s="23"/>
    </row>
    <row collapsed="false" customFormat="false" customHeight="false" hidden="false" ht="12.1" outlineLevel="0" r="211">
      <c r="A211" s="22" t="n">
        <v>44706.083333333</v>
      </c>
      <c r="B211" s="23" t="s">
        <v>414</v>
      </c>
      <c r="C211" s="23" t="s">
        <v>134</v>
      </c>
      <c r="D211" s="23" t="s">
        <v>414</v>
      </c>
      <c r="E211" s="23" t="s">
        <v>414</v>
      </c>
      <c r="F211" s="23" t="s">
        <v>19</v>
      </c>
      <c r="G211" s="24" t="n">
        <v>2</v>
      </c>
      <c r="H211" s="25" t="n">
        <v>2500</v>
      </c>
      <c r="I211" s="25" t="n">
        <v>5000</v>
      </c>
      <c r="J211" s="25" t="n">
        <v>0</v>
      </c>
      <c r="K211" s="25" t="n">
        <v>0</v>
      </c>
      <c r="L211" s="25" t="n">
        <v>0</v>
      </c>
      <c r="M211" s="6" t="s">
        <f>=I211+J211+K211+L211</f>
      </c>
      <c r="N211" s="23"/>
    </row>
    <row collapsed="false" customFormat="false" customHeight="false" hidden="false" ht="12.1" outlineLevel="0" r="212">
      <c r="A212" s="21" t="n">
        <v>44706.591157407</v>
      </c>
      <c r="B212" s="17" t="s">
        <v>36</v>
      </c>
      <c r="C212" s="17" t="s">
        <v>431</v>
      </c>
      <c r="D212" s="17" t="s">
        <v>349</v>
      </c>
      <c r="E212" s="17" t="s">
        <v>17</v>
      </c>
      <c r="F212" s="17" t="s">
        <v>19</v>
      </c>
      <c r="G212" s="7" t="n">
        <v>1</v>
      </c>
      <c r="H212" s="6" t="n">
        <v>337.1</v>
      </c>
      <c r="I212" s="6" t="n">
        <v>-337.1</v>
      </c>
      <c r="J212" s="6" t="n">
        <v>0</v>
      </c>
      <c r="K212" s="6" t="n">
        <v>-0.2</v>
      </c>
      <c r="L212" s="6" t="n">
        <v>-0.03</v>
      </c>
      <c r="M212" s="6" t="s">
        <f>=I212+J212+K212+L212</f>
      </c>
      <c r="N212" s="17"/>
    </row>
    <row collapsed="false" customFormat="false" customHeight="false" hidden="false" ht="12.1" outlineLevel="0" r="213">
      <c r="A213" s="21" t="n">
        <v>44707.553668981</v>
      </c>
      <c r="B213" s="17" t="s">
        <v>42</v>
      </c>
      <c r="C213" s="17" t="s">
        <v>508</v>
      </c>
      <c r="D213" s="17" t="s">
        <v>349</v>
      </c>
      <c r="E213" s="17" t="s">
        <v>17</v>
      </c>
      <c r="F213" s="17" t="s">
        <v>19</v>
      </c>
      <c r="G213" s="7" t="n">
        <v>1</v>
      </c>
      <c r="H213" s="6" t="n">
        <v>4243</v>
      </c>
      <c r="I213" s="6" t="n">
        <v>-4243</v>
      </c>
      <c r="J213" s="6" t="n">
        <v>0</v>
      </c>
      <c r="K213" s="6" t="n">
        <v>-2.55</v>
      </c>
      <c r="L213" s="6" t="n">
        <v>-0.4</v>
      </c>
      <c r="M213" s="6" t="s">
        <f>=I213+J213+K213+L213</f>
      </c>
      <c r="N213" s="17"/>
    </row>
    <row collapsed="false" customFormat="false" customHeight="false" hidden="false" ht="12.1" outlineLevel="0" r="214">
      <c r="A214" s="21" t="n">
        <v>44707.554548611</v>
      </c>
      <c r="B214" s="17" t="s">
        <v>81</v>
      </c>
      <c r="C214" s="17" t="s">
        <v>505</v>
      </c>
      <c r="D214" s="17" t="s">
        <v>349</v>
      </c>
      <c r="E214" s="17" t="s">
        <v>17</v>
      </c>
      <c r="F214" s="17" t="s">
        <v>19</v>
      </c>
      <c r="G214" s="7" t="n">
        <v>2</v>
      </c>
      <c r="H214" s="6" t="n">
        <v>204.5</v>
      </c>
      <c r="I214" s="6" t="n">
        <v>-409</v>
      </c>
      <c r="J214" s="6" t="n">
        <v>0</v>
      </c>
      <c r="K214" s="6" t="n">
        <v>-0.24</v>
      </c>
      <c r="L214" s="6" t="n">
        <v>-0.04</v>
      </c>
      <c r="M214" s="6" t="s">
        <f>=I214+J214+K214+L214</f>
      </c>
      <c r="N214" s="17"/>
    </row>
    <row collapsed="false" customFormat="false" customHeight="false" hidden="false" ht="12.1" outlineLevel="0" r="215">
      <c r="A215" s="22" t="n">
        <v>44719.083333333</v>
      </c>
      <c r="B215" s="23" t="s">
        <v>414</v>
      </c>
      <c r="C215" s="23" t="s">
        <v>134</v>
      </c>
      <c r="D215" s="23" t="s">
        <v>414</v>
      </c>
      <c r="E215" s="23" t="s">
        <v>414</v>
      </c>
      <c r="F215" s="23" t="s">
        <v>19</v>
      </c>
      <c r="G215" s="24" t="n">
        <v>1</v>
      </c>
      <c r="H215" s="25" t="n">
        <v>5000</v>
      </c>
      <c r="I215" s="25" t="n">
        <v>5000</v>
      </c>
      <c r="J215" s="25" t="n">
        <v>0</v>
      </c>
      <c r="K215" s="25" t="n">
        <v>0</v>
      </c>
      <c r="L215" s="25" t="n">
        <v>0</v>
      </c>
      <c r="M215" s="6" t="s">
        <f>=I215+J215+K215+L215</f>
      </c>
      <c r="N215" s="23"/>
    </row>
    <row collapsed="false" customFormat="false" customHeight="false" hidden="false" ht="12.1" outlineLevel="0" r="216">
      <c r="A216" s="21" t="n">
        <v>44719.716006944</v>
      </c>
      <c r="B216" s="17" t="s">
        <v>67</v>
      </c>
      <c r="C216" s="17" t="s">
        <v>504</v>
      </c>
      <c r="D216" s="17" t="s">
        <v>349</v>
      </c>
      <c r="E216" s="17" t="s">
        <v>17</v>
      </c>
      <c r="F216" s="17" t="s">
        <v>19</v>
      </c>
      <c r="G216" s="7" t="n">
        <v>1</v>
      </c>
      <c r="H216" s="6" t="n">
        <v>808.8</v>
      </c>
      <c r="I216" s="6" t="n">
        <v>-808.8</v>
      </c>
      <c r="J216" s="6" t="n">
        <v>0</v>
      </c>
      <c r="K216" s="6" t="n">
        <v>-0.49</v>
      </c>
      <c r="L216" s="6" t="n">
        <v>-0.07</v>
      </c>
      <c r="M216" s="6" t="s">
        <f>=I216+J216+K216+L216</f>
      </c>
      <c r="N216" s="17"/>
    </row>
    <row collapsed="false" customFormat="false" customHeight="false" hidden="false" ht="12.1" outlineLevel="0" r="217">
      <c r="A217" s="21" t="n">
        <v>44719.716319444</v>
      </c>
      <c r="B217" s="17" t="s">
        <v>48</v>
      </c>
      <c r="C217" s="17" t="s">
        <v>452</v>
      </c>
      <c r="D217" s="17" t="s">
        <v>349</v>
      </c>
      <c r="E217" s="17" t="s">
        <v>17</v>
      </c>
      <c r="F217" s="17" t="s">
        <v>19</v>
      </c>
      <c r="G217" s="7" t="n">
        <v>50</v>
      </c>
      <c r="H217" s="6" t="n">
        <v>31.085</v>
      </c>
      <c r="I217" s="6" t="n">
        <v>-1554.25</v>
      </c>
      <c r="J217" s="6" t="n">
        <v>0</v>
      </c>
      <c r="K217" s="6" t="n">
        <v>-0.93</v>
      </c>
      <c r="L217" s="6" t="n">
        <v>-0.14</v>
      </c>
      <c r="M217" s="6" t="s">
        <f>=I217+J217+K217+L217</f>
      </c>
      <c r="N217" s="17"/>
    </row>
    <row collapsed="false" customFormat="false" customHeight="false" hidden="false" ht="12.1" outlineLevel="0" r="218">
      <c r="A218" s="21" t="n">
        <v>44719.716516204</v>
      </c>
      <c r="B218" s="17" t="s">
        <v>79</v>
      </c>
      <c r="C218" s="17" t="s">
        <v>509</v>
      </c>
      <c r="D218" s="17" t="s">
        <v>349</v>
      </c>
      <c r="E218" s="17" t="s">
        <v>17</v>
      </c>
      <c r="F218" s="17" t="s">
        <v>19</v>
      </c>
      <c r="G218" s="7" t="n">
        <v>10</v>
      </c>
      <c r="H218" s="6" t="n">
        <v>128.78</v>
      </c>
      <c r="I218" s="6" t="n">
        <v>-1287.8</v>
      </c>
      <c r="J218" s="6" t="n">
        <v>0</v>
      </c>
      <c r="K218" s="6" t="n">
        <v>-0.77</v>
      </c>
      <c r="L218" s="6" t="n">
        <v>-0.12</v>
      </c>
      <c r="M218" s="6" t="s">
        <f>=I218+J218+K218+L218</f>
      </c>
      <c r="N218" s="17"/>
    </row>
    <row collapsed="false" customFormat="false" customHeight="false" hidden="false" ht="12.1" outlineLevel="0" r="219">
      <c r="A219" s="21" t="n">
        <v>44719.717118056</v>
      </c>
      <c r="B219" s="17" t="s">
        <v>45</v>
      </c>
      <c r="C219" s="17" t="s">
        <v>425</v>
      </c>
      <c r="D219" s="17" t="s">
        <v>349</v>
      </c>
      <c r="E219" s="17" t="s">
        <v>17</v>
      </c>
      <c r="F219" s="17" t="s">
        <v>19</v>
      </c>
      <c r="G219" s="7" t="n">
        <v>1</v>
      </c>
      <c r="H219" s="6" t="n">
        <v>477.8</v>
      </c>
      <c r="I219" s="6" t="n">
        <v>-477.8</v>
      </c>
      <c r="J219" s="6" t="n">
        <v>0</v>
      </c>
      <c r="K219" s="6" t="n">
        <v>-0.29</v>
      </c>
      <c r="L219" s="6" t="n">
        <v>-0.05</v>
      </c>
      <c r="M219" s="6" t="s">
        <f>=I219+J219+K219+L219</f>
      </c>
      <c r="N219" s="17"/>
    </row>
    <row collapsed="false" customFormat="false" customHeight="false" hidden="false" ht="12.1" outlineLevel="0" r="220">
      <c r="A220" s="21" t="n">
        <v>44719.717326389</v>
      </c>
      <c r="B220" s="17" t="s">
        <v>59</v>
      </c>
      <c r="C220" s="17" t="s">
        <v>501</v>
      </c>
      <c r="D220" s="17" t="s">
        <v>349</v>
      </c>
      <c r="E220" s="17" t="s">
        <v>17</v>
      </c>
      <c r="F220" s="17" t="s">
        <v>19</v>
      </c>
      <c r="G220" s="7" t="n">
        <v>300</v>
      </c>
      <c r="H220" s="6" t="n">
        <v>3.2315</v>
      </c>
      <c r="I220" s="6" t="n">
        <v>-969.45</v>
      </c>
      <c r="J220" s="6" t="n">
        <v>0</v>
      </c>
      <c r="K220" s="6" t="n">
        <v>-0.58</v>
      </c>
      <c r="L220" s="6" t="n">
        <v>-0.09</v>
      </c>
      <c r="M220" s="6" t="s">
        <f>=I220+J220+K220+L220</f>
      </c>
      <c r="N220" s="17"/>
    </row>
    <row collapsed="false" customFormat="false" customHeight="false" hidden="false" ht="12.1" outlineLevel="0" r="221">
      <c r="A221" s="22" t="n">
        <v>44721.668055556</v>
      </c>
      <c r="B221" s="23" t="s">
        <v>414</v>
      </c>
      <c r="C221" s="23" t="s">
        <v>211</v>
      </c>
      <c r="D221" s="23" t="s">
        <v>414</v>
      </c>
      <c r="E221" s="23" t="s">
        <v>414</v>
      </c>
      <c r="F221" s="23" t="s">
        <v>19</v>
      </c>
      <c r="G221" s="24" t="n">
        <v>1</v>
      </c>
      <c r="H221" s="25" t="n">
        <v>495.61</v>
      </c>
      <c r="I221" s="25" t="n">
        <v>495.61</v>
      </c>
      <c r="J221" s="25" t="n">
        <v>0</v>
      </c>
      <c r="K221" s="25" t="n">
        <v>0</v>
      </c>
      <c r="L221" s="25" t="n">
        <v>0</v>
      </c>
      <c r="M221" s="6" t="s">
        <f>=I221+J221+K221+L221</f>
      </c>
      <c r="N221" s="23"/>
    </row>
    <row collapsed="false" customFormat="false" customHeight="false" hidden="false" ht="12.1" outlineLevel="0" r="222">
      <c r="A222" s="22" t="n">
        <v>44726.083333333</v>
      </c>
      <c r="B222" s="23" t="s">
        <v>419</v>
      </c>
      <c r="C222" s="23" t="s">
        <v>510</v>
      </c>
      <c r="D222" s="23" t="s">
        <v>419</v>
      </c>
      <c r="E222" s="23" t="s">
        <v>419</v>
      </c>
      <c r="F222" s="23" t="s">
        <v>19</v>
      </c>
      <c r="G222" s="24" t="n">
        <v>1</v>
      </c>
      <c r="H222" s="25" t="n">
        <v>42.38</v>
      </c>
      <c r="I222" s="25" t="n">
        <v>42.38</v>
      </c>
      <c r="J222" s="25" t="n">
        <v>0</v>
      </c>
      <c r="K222" s="25" t="n">
        <v>0</v>
      </c>
      <c r="L222" s="25" t="n">
        <v>0</v>
      </c>
      <c r="M222" s="6" t="s">
        <f>=I222+J222+K222+L222</f>
      </c>
      <c r="N222" s="23"/>
    </row>
    <row collapsed="false" customFormat="false" customHeight="false" hidden="false" ht="12.1" outlineLevel="0" r="223">
      <c r="A223" s="22" t="n">
        <v>44732.083333333</v>
      </c>
      <c r="B223" s="23" t="s">
        <v>414</v>
      </c>
      <c r="C223" s="23" t="s">
        <v>134</v>
      </c>
      <c r="D223" s="23" t="s">
        <v>414</v>
      </c>
      <c r="E223" s="23" t="s">
        <v>414</v>
      </c>
      <c r="F223" s="23" t="s">
        <v>19</v>
      </c>
      <c r="G223" s="24" t="n">
        <v>1</v>
      </c>
      <c r="H223" s="25" t="n">
        <v>5000</v>
      </c>
      <c r="I223" s="25" t="n">
        <v>5000</v>
      </c>
      <c r="J223" s="25" t="n">
        <v>0</v>
      </c>
      <c r="K223" s="25" t="n">
        <v>0</v>
      </c>
      <c r="L223" s="25" t="n">
        <v>0</v>
      </c>
      <c r="M223" s="6" t="s">
        <f>=I223+J223+K223+L223</f>
      </c>
      <c r="N223" s="23"/>
    </row>
    <row collapsed="false" customFormat="false" customHeight="false" hidden="false" ht="12.1" outlineLevel="0" r="224">
      <c r="A224" s="21" t="n">
        <v>44732.514652778</v>
      </c>
      <c r="B224" s="17" t="s">
        <v>27</v>
      </c>
      <c r="C224" s="17" t="s">
        <v>436</v>
      </c>
      <c r="D224" s="17" t="s">
        <v>349</v>
      </c>
      <c r="E224" s="17" t="s">
        <v>17</v>
      </c>
      <c r="F224" s="17" t="s">
        <v>19</v>
      </c>
      <c r="G224" s="7" t="n">
        <v>1000</v>
      </c>
      <c r="H224" s="6" t="n">
        <v>1.432</v>
      </c>
      <c r="I224" s="6" t="n">
        <v>-1432</v>
      </c>
      <c r="J224" s="6" t="n">
        <v>0</v>
      </c>
      <c r="K224" s="6" t="n">
        <v>-0.86</v>
      </c>
      <c r="L224" s="6" t="n">
        <v>-0.14</v>
      </c>
      <c r="M224" s="6" t="s">
        <f>=I224+J224+K224+L224</f>
      </c>
      <c r="N224" s="17"/>
    </row>
    <row collapsed="false" customFormat="false" customHeight="false" hidden="false" ht="12.1" outlineLevel="0" r="225">
      <c r="A225" s="21" t="n">
        <v>44732.514895833</v>
      </c>
      <c r="B225" s="17" t="s">
        <v>39</v>
      </c>
      <c r="C225" s="17" t="s">
        <v>441</v>
      </c>
      <c r="D225" s="17" t="s">
        <v>349</v>
      </c>
      <c r="E225" s="17" t="s">
        <v>17</v>
      </c>
      <c r="F225" s="17" t="s">
        <v>19</v>
      </c>
      <c r="G225" s="7" t="n">
        <v>1</v>
      </c>
      <c r="H225" s="6" t="n">
        <v>740.4</v>
      </c>
      <c r="I225" s="6" t="n">
        <v>-740.4</v>
      </c>
      <c r="J225" s="6" t="n">
        <v>0</v>
      </c>
      <c r="K225" s="6" t="n">
        <v>-0.44</v>
      </c>
      <c r="L225" s="6" t="n">
        <v>-0.07</v>
      </c>
      <c r="M225" s="6" t="s">
        <f>=I225+J225+K225+L225</f>
      </c>
      <c r="N225" s="17"/>
    </row>
    <row collapsed="false" customFormat="false" customHeight="false" hidden="false" ht="12.1" outlineLevel="0" r="226">
      <c r="A226" s="21" t="n">
        <v>44732.515219907</v>
      </c>
      <c r="B226" s="17" t="s">
        <v>65</v>
      </c>
      <c r="C226" s="17" t="s">
        <v>503</v>
      </c>
      <c r="D226" s="17" t="s">
        <v>349</v>
      </c>
      <c r="E226" s="17" t="s">
        <v>17</v>
      </c>
      <c r="F226" s="17" t="s">
        <v>19</v>
      </c>
      <c r="G226" s="7" t="n">
        <v>2</v>
      </c>
      <c r="H226" s="6" t="n">
        <v>384.5</v>
      </c>
      <c r="I226" s="6" t="n">
        <v>-769</v>
      </c>
      <c r="J226" s="6" t="n">
        <v>0</v>
      </c>
      <c r="K226" s="6" t="n">
        <v>-0.46</v>
      </c>
      <c r="L226" s="6" t="n">
        <v>-0.07</v>
      </c>
      <c r="M226" s="6" t="s">
        <f>=I226+J226+K226+L226</f>
      </c>
      <c r="N226" s="17"/>
    </row>
    <row collapsed="false" customFormat="false" customHeight="false" hidden="false" ht="12.1" outlineLevel="0" r="227">
      <c r="A227" s="21" t="n">
        <v>44732.515462963</v>
      </c>
      <c r="B227" s="17" t="s">
        <v>16</v>
      </c>
      <c r="C227" s="17" t="s">
        <v>433</v>
      </c>
      <c r="D227" s="17" t="s">
        <v>349</v>
      </c>
      <c r="E227" s="17" t="s">
        <v>17</v>
      </c>
      <c r="F227" s="17" t="s">
        <v>19</v>
      </c>
      <c r="G227" s="7" t="n">
        <v>10</v>
      </c>
      <c r="H227" s="6" t="n">
        <v>119.35</v>
      </c>
      <c r="I227" s="6" t="n">
        <v>-1193.5</v>
      </c>
      <c r="J227" s="6" t="n">
        <v>0</v>
      </c>
      <c r="K227" s="6" t="n">
        <v>-0.72</v>
      </c>
      <c r="L227" s="6" t="n">
        <v>-0.11</v>
      </c>
      <c r="M227" s="6" t="s">
        <f>=I227+J227+K227+L227</f>
      </c>
      <c r="N227" s="17"/>
    </row>
    <row collapsed="false" customFormat="false" customHeight="false" hidden="false" ht="12.1" outlineLevel="0" r="228">
      <c r="A228" s="21" t="n">
        <v>44732.515844907</v>
      </c>
      <c r="B228" s="17" t="s">
        <v>81</v>
      </c>
      <c r="C228" s="17" t="s">
        <v>505</v>
      </c>
      <c r="D228" s="17" t="s">
        <v>349</v>
      </c>
      <c r="E228" s="17" t="s">
        <v>17</v>
      </c>
      <c r="F228" s="17" t="s">
        <v>19</v>
      </c>
      <c r="G228" s="7" t="n">
        <v>4</v>
      </c>
      <c r="H228" s="6" t="n">
        <v>194.1</v>
      </c>
      <c r="I228" s="6" t="n">
        <v>-776.4</v>
      </c>
      <c r="J228" s="6" t="n">
        <v>0</v>
      </c>
      <c r="K228" s="6" t="n">
        <v>-0.47</v>
      </c>
      <c r="L228" s="6" t="n">
        <v>-0.07</v>
      </c>
      <c r="M228" s="6" t="s">
        <f>=I228+J228+K228+L228</f>
      </c>
      <c r="N228" s="17"/>
    </row>
    <row collapsed="false" customFormat="false" customHeight="false" hidden="false" ht="12.1" outlineLevel="0" r="229">
      <c r="A229" s="21" t="n">
        <v>44732.51625</v>
      </c>
      <c r="B229" s="17" t="s">
        <v>90</v>
      </c>
      <c r="C229" s="17" t="s">
        <v>453</v>
      </c>
      <c r="D229" s="17" t="s">
        <v>349</v>
      </c>
      <c r="E229" s="17" t="s">
        <v>91</v>
      </c>
      <c r="F229" s="17" t="s">
        <v>19</v>
      </c>
      <c r="G229" s="7" t="n">
        <v>50</v>
      </c>
      <c r="H229" s="6" t="n">
        <v>4.219</v>
      </c>
      <c r="I229" s="6" t="n">
        <v>-210.95</v>
      </c>
      <c r="J229" s="6" t="n">
        <v>0</v>
      </c>
      <c r="K229" s="6" t="n">
        <v>-0.13</v>
      </c>
      <c r="L229" s="6" t="n">
        <v>-0.06</v>
      </c>
      <c r="M229" s="6" t="s">
        <f>=I229+J229+K229+L229</f>
      </c>
      <c r="N229" s="17"/>
    </row>
    <row collapsed="false" customFormat="false" customHeight="false" hidden="false" ht="12.1" outlineLevel="0" r="230">
      <c r="A230" s="22" t="n">
        <v>44739.083333333</v>
      </c>
      <c r="B230" s="23" t="s">
        <v>414</v>
      </c>
      <c r="C230" s="23" t="s">
        <v>134</v>
      </c>
      <c r="D230" s="23" t="s">
        <v>414</v>
      </c>
      <c r="E230" s="23" t="s">
        <v>414</v>
      </c>
      <c r="F230" s="23" t="s">
        <v>19</v>
      </c>
      <c r="G230" s="24" t="n">
        <v>1</v>
      </c>
      <c r="H230" s="25" t="n">
        <v>5000</v>
      </c>
      <c r="I230" s="25" t="n">
        <v>5000</v>
      </c>
      <c r="J230" s="25" t="n">
        <v>0</v>
      </c>
      <c r="K230" s="25" t="n">
        <v>0</v>
      </c>
      <c r="L230" s="25" t="n">
        <v>0</v>
      </c>
      <c r="M230" s="6" t="s">
        <f>=I230+J230+K230+L230</f>
      </c>
      <c r="N230" s="23"/>
    </row>
    <row collapsed="false" customFormat="false" customHeight="false" hidden="false" ht="12.1" outlineLevel="0" r="231">
      <c r="A231" s="22" t="n">
        <v>44739.083333333</v>
      </c>
      <c r="B231" s="23" t="s">
        <v>419</v>
      </c>
      <c r="C231" s="23" t="s">
        <v>511</v>
      </c>
      <c r="D231" s="23" t="s">
        <v>419</v>
      </c>
      <c r="E231" s="23" t="s">
        <v>419</v>
      </c>
      <c r="F231" s="23" t="s">
        <v>19</v>
      </c>
      <c r="G231" s="24" t="n">
        <v>1</v>
      </c>
      <c r="H231" s="25" t="n">
        <v>81.63</v>
      </c>
      <c r="I231" s="25" t="n">
        <v>81.63</v>
      </c>
      <c r="J231" s="25" t="n">
        <v>0</v>
      </c>
      <c r="K231" s="25" t="n">
        <v>0</v>
      </c>
      <c r="L231" s="25" t="n">
        <v>0</v>
      </c>
      <c r="M231" s="6" t="s">
        <f>=I231+J231+K231+L231</f>
      </c>
      <c r="N231" s="23"/>
    </row>
    <row collapsed="false" customFormat="false" customHeight="false" hidden="false" ht="12.1" outlineLevel="0" r="232">
      <c r="A232" s="22" t="n">
        <v>44739.083333333</v>
      </c>
      <c r="B232" s="23" t="s">
        <v>419</v>
      </c>
      <c r="C232" s="23" t="s">
        <v>511</v>
      </c>
      <c r="D232" s="23" t="s">
        <v>419</v>
      </c>
      <c r="E232" s="23" t="s">
        <v>419</v>
      </c>
      <c r="F232" s="23" t="s">
        <v>19</v>
      </c>
      <c r="G232" s="24" t="n">
        <v>1</v>
      </c>
      <c r="H232" s="25" t="n">
        <v>82.63</v>
      </c>
      <c r="I232" s="25" t="n">
        <v>82.63</v>
      </c>
      <c r="J232" s="25" t="n">
        <v>0</v>
      </c>
      <c r="K232" s="25" t="n">
        <v>0</v>
      </c>
      <c r="L232" s="25" t="n">
        <v>0</v>
      </c>
      <c r="M232" s="6" t="s">
        <f>=I232+J232+K232+L232</f>
      </c>
      <c r="N232" s="23"/>
    </row>
    <row collapsed="false" customFormat="false" customHeight="false" hidden="false" ht="12.1" outlineLevel="0" r="233">
      <c r="A233" s="21" t="n">
        <v>44740.528900463</v>
      </c>
      <c r="B233" s="17" t="s">
        <v>39</v>
      </c>
      <c r="C233" s="17" t="s">
        <v>441</v>
      </c>
      <c r="D233" s="17" t="s">
        <v>349</v>
      </c>
      <c r="E233" s="17" t="s">
        <v>17</v>
      </c>
      <c r="F233" s="17" t="s">
        <v>19</v>
      </c>
      <c r="G233" s="7" t="n">
        <v>1</v>
      </c>
      <c r="H233" s="6" t="n">
        <v>829.4</v>
      </c>
      <c r="I233" s="6" t="n">
        <v>-829.4</v>
      </c>
      <c r="J233" s="6" t="n">
        <v>0</v>
      </c>
      <c r="K233" s="6" t="n">
        <v>-0.5</v>
      </c>
      <c r="L233" s="6" t="n">
        <v>-0.07</v>
      </c>
      <c r="M233" s="6" t="s">
        <f>=I233+J233+K233+L233</f>
      </c>
      <c r="N233" s="17"/>
    </row>
    <row collapsed="false" customFormat="false" customHeight="false" hidden="false" ht="12.1" outlineLevel="0" r="234">
      <c r="A234" s="21" t="n">
        <v>44740.529097222</v>
      </c>
      <c r="B234" s="17" t="s">
        <v>21</v>
      </c>
      <c r="C234" s="17" t="s">
        <v>497</v>
      </c>
      <c r="D234" s="17" t="s">
        <v>349</v>
      </c>
      <c r="E234" s="17" t="s">
        <v>17</v>
      </c>
      <c r="F234" s="17" t="s">
        <v>19</v>
      </c>
      <c r="G234" s="7" t="n">
        <v>10</v>
      </c>
      <c r="H234" s="6" t="n">
        <v>140.08</v>
      </c>
      <c r="I234" s="6" t="n">
        <v>-1400.8</v>
      </c>
      <c r="J234" s="6" t="n">
        <v>0</v>
      </c>
      <c r="K234" s="6" t="n">
        <v>-0.84</v>
      </c>
      <c r="L234" s="6" t="n">
        <v>-0.13</v>
      </c>
      <c r="M234" s="6" t="s">
        <f>=I234+J234+K234+L234</f>
      </c>
      <c r="N234" s="17"/>
    </row>
    <row collapsed="false" customFormat="false" customHeight="false" hidden="false" ht="12.1" outlineLevel="0" r="235">
      <c r="A235" s="21" t="n">
        <v>44740.529571759</v>
      </c>
      <c r="B235" s="17" t="s">
        <v>36</v>
      </c>
      <c r="C235" s="17" t="s">
        <v>431</v>
      </c>
      <c r="D235" s="17" t="s">
        <v>349</v>
      </c>
      <c r="E235" s="17" t="s">
        <v>17</v>
      </c>
      <c r="F235" s="17" t="s">
        <v>19</v>
      </c>
      <c r="G235" s="7" t="n">
        <v>1</v>
      </c>
      <c r="H235" s="6" t="n">
        <v>408.6</v>
      </c>
      <c r="I235" s="6" t="n">
        <v>-408.6</v>
      </c>
      <c r="J235" s="6" t="n">
        <v>0</v>
      </c>
      <c r="K235" s="6" t="n">
        <v>-0.24</v>
      </c>
      <c r="L235" s="6" t="n">
        <v>-0.04</v>
      </c>
      <c r="M235" s="6" t="s">
        <f>=I235+J235+K235+L235</f>
      </c>
      <c r="N235" s="17"/>
    </row>
    <row collapsed="false" customFormat="false" customHeight="false" hidden="false" ht="12.1" outlineLevel="0" r="236">
      <c r="A236" s="21" t="n">
        <v>44740.529791667</v>
      </c>
      <c r="B236" s="17" t="s">
        <v>27</v>
      </c>
      <c r="C236" s="17" t="s">
        <v>436</v>
      </c>
      <c r="D236" s="17" t="s">
        <v>349</v>
      </c>
      <c r="E236" s="17" t="s">
        <v>17</v>
      </c>
      <c r="F236" s="17" t="s">
        <v>19</v>
      </c>
      <c r="G236" s="7" t="n">
        <v>1000</v>
      </c>
      <c r="H236" s="6" t="n">
        <v>1.462</v>
      </c>
      <c r="I236" s="6" t="n">
        <v>-1462</v>
      </c>
      <c r="J236" s="6" t="n">
        <v>0</v>
      </c>
      <c r="K236" s="6" t="n">
        <v>-0.88</v>
      </c>
      <c r="L236" s="6" t="n">
        <v>-0.14</v>
      </c>
      <c r="M236" s="6" t="s">
        <f>=I236+J236+K236+L236</f>
      </c>
      <c r="N236" s="17"/>
    </row>
    <row collapsed="false" customFormat="false" customHeight="false" hidden="false" ht="12.1" outlineLevel="0" r="237">
      <c r="A237" s="21" t="n">
        <v>44740.530034722</v>
      </c>
      <c r="B237" s="17" t="s">
        <v>62</v>
      </c>
      <c r="C237" s="17" t="s">
        <v>482</v>
      </c>
      <c r="D237" s="17" t="s">
        <v>349</v>
      </c>
      <c r="E237" s="17" t="s">
        <v>17</v>
      </c>
      <c r="F237" s="17" t="s">
        <v>19</v>
      </c>
      <c r="G237" s="7" t="n">
        <v>10</v>
      </c>
      <c r="H237" s="6" t="n">
        <v>61.7</v>
      </c>
      <c r="I237" s="6" t="n">
        <v>-617</v>
      </c>
      <c r="J237" s="6" t="n">
        <v>0</v>
      </c>
      <c r="K237" s="6" t="n">
        <v>-0.37</v>
      </c>
      <c r="L237" s="6" t="n">
        <v>-0.05</v>
      </c>
      <c r="M237" s="6" t="s">
        <f>=I237+J237+K237+L237</f>
      </c>
      <c r="N237" s="17"/>
    </row>
    <row collapsed="false" customFormat="false" customHeight="false" hidden="false" ht="12.1" outlineLevel="0" r="238">
      <c r="A238" s="21" t="n">
        <v>44740.530891204</v>
      </c>
      <c r="B238" s="17" t="s">
        <v>99</v>
      </c>
      <c r="C238" s="17" t="s">
        <v>502</v>
      </c>
      <c r="D238" s="17" t="s">
        <v>349</v>
      </c>
      <c r="E238" s="17" t="s">
        <v>91</v>
      </c>
      <c r="F238" s="17" t="s">
        <v>19</v>
      </c>
      <c r="G238" s="7" t="n">
        <v>28</v>
      </c>
      <c r="H238" s="6" t="n">
        <v>12.226</v>
      </c>
      <c r="I238" s="6" t="n">
        <v>-342.33</v>
      </c>
      <c r="J238" s="6" t="n">
        <v>0</v>
      </c>
      <c r="K238" s="6" t="n">
        <v>0</v>
      </c>
      <c r="L238" s="6" t="n">
        <v>-0.03</v>
      </c>
      <c r="M238" s="6" t="s">
        <f>=I238+J238+K238+L238</f>
      </c>
      <c r="N238" s="17"/>
    </row>
    <row collapsed="false" customFormat="false" customHeight="false" hidden="false" ht="12.1" outlineLevel="0" r="239">
      <c r="A239" s="22" t="n">
        <v>44764.083333333</v>
      </c>
      <c r="B239" s="23" t="s">
        <v>419</v>
      </c>
      <c r="C239" s="23" t="s">
        <v>512</v>
      </c>
      <c r="D239" s="23" t="s">
        <v>419</v>
      </c>
      <c r="E239" s="23" t="s">
        <v>419</v>
      </c>
      <c r="F239" s="23" t="s">
        <v>19</v>
      </c>
      <c r="G239" s="24" t="n">
        <v>1</v>
      </c>
      <c r="H239" s="25" t="n">
        <v>92.09</v>
      </c>
      <c r="I239" s="25" t="n">
        <v>92.09</v>
      </c>
      <c r="J239" s="25" t="n">
        <v>0</v>
      </c>
      <c r="K239" s="25" t="n">
        <v>0</v>
      </c>
      <c r="L239" s="25" t="n">
        <v>0</v>
      </c>
      <c r="M239" s="6" t="s">
        <f>=I239+J239+K239+L239</f>
      </c>
      <c r="N239" s="23"/>
    </row>
    <row collapsed="false" customFormat="false" customHeight="false" hidden="false" ht="12.1" outlineLevel="0" r="240">
      <c r="A240" s="22" t="n">
        <v>44767.083333333</v>
      </c>
      <c r="B240" s="23" t="s">
        <v>419</v>
      </c>
      <c r="C240" s="23" t="s">
        <v>460</v>
      </c>
      <c r="D240" s="23" t="s">
        <v>419</v>
      </c>
      <c r="E240" s="23" t="s">
        <v>419</v>
      </c>
      <c r="F240" s="23" t="s">
        <v>19</v>
      </c>
      <c r="G240" s="24" t="n">
        <v>1</v>
      </c>
      <c r="H240" s="25" t="n">
        <v>28.28</v>
      </c>
      <c r="I240" s="25" t="n">
        <v>28.28</v>
      </c>
      <c r="J240" s="25" t="n">
        <v>0</v>
      </c>
      <c r="K240" s="25" t="n">
        <v>0</v>
      </c>
      <c r="L240" s="25" t="n">
        <v>0</v>
      </c>
      <c r="M240" s="6" t="s">
        <f>=I240+J240+K240+L240</f>
      </c>
      <c r="N240" s="23"/>
    </row>
    <row collapsed="false" customFormat="false" customHeight="false" hidden="false" ht="12.1" outlineLevel="0" r="241">
      <c r="A241" s="22" t="n">
        <v>44767.083333333</v>
      </c>
      <c r="B241" s="23" t="s">
        <v>414</v>
      </c>
      <c r="C241" s="23" t="s">
        <v>134</v>
      </c>
      <c r="D241" s="23" t="s">
        <v>414</v>
      </c>
      <c r="E241" s="23" t="s">
        <v>414</v>
      </c>
      <c r="F241" s="23" t="s">
        <v>19</v>
      </c>
      <c r="G241" s="24" t="n">
        <v>1</v>
      </c>
      <c r="H241" s="25" t="n">
        <v>5000</v>
      </c>
      <c r="I241" s="25" t="n">
        <v>5000</v>
      </c>
      <c r="J241" s="25" t="n">
        <v>0</v>
      </c>
      <c r="K241" s="25" t="n">
        <v>0</v>
      </c>
      <c r="L241" s="25" t="n">
        <v>0</v>
      </c>
      <c r="M241" s="6" t="s">
        <f>=I241+J241+K241+L241</f>
      </c>
      <c r="N241" s="23"/>
    </row>
    <row collapsed="false" customFormat="false" customHeight="false" hidden="false" ht="12.1" outlineLevel="0" r="242">
      <c r="A242" s="22" t="n">
        <v>44767.083333333</v>
      </c>
      <c r="B242" s="23" t="s">
        <v>419</v>
      </c>
      <c r="C242" s="23" t="s">
        <v>513</v>
      </c>
      <c r="D242" s="23" t="s">
        <v>419</v>
      </c>
      <c r="E242" s="23" t="s">
        <v>419</v>
      </c>
      <c r="F242" s="23" t="s">
        <v>19</v>
      </c>
      <c r="G242" s="24" t="n">
        <v>1</v>
      </c>
      <c r="H242" s="25" t="n">
        <v>672.42</v>
      </c>
      <c r="I242" s="25" t="n">
        <v>672.42</v>
      </c>
      <c r="J242" s="25" t="n">
        <v>0</v>
      </c>
      <c r="K242" s="25" t="n">
        <v>0</v>
      </c>
      <c r="L242" s="25" t="n">
        <v>0</v>
      </c>
      <c r="M242" s="6" t="s">
        <f>=I242+J242+K242+L242</f>
      </c>
      <c r="N242" s="23"/>
    </row>
    <row collapsed="false" customFormat="false" customHeight="false" hidden="false" ht="12.1" outlineLevel="0" r="243">
      <c r="A243" s="22" t="n">
        <v>44767.083333333</v>
      </c>
      <c r="B243" s="23" t="s">
        <v>419</v>
      </c>
      <c r="C243" s="23" t="s">
        <v>514</v>
      </c>
      <c r="D243" s="23" t="s">
        <v>419</v>
      </c>
      <c r="E243" s="23" t="s">
        <v>419</v>
      </c>
      <c r="F243" s="23" t="s">
        <v>19</v>
      </c>
      <c r="G243" s="24" t="n">
        <v>1</v>
      </c>
      <c r="H243" s="25" t="n">
        <v>112.12</v>
      </c>
      <c r="I243" s="25" t="n">
        <v>112.12</v>
      </c>
      <c r="J243" s="25" t="n">
        <v>0</v>
      </c>
      <c r="K243" s="25" t="n">
        <v>0</v>
      </c>
      <c r="L243" s="25" t="n">
        <v>0</v>
      </c>
      <c r="M243" s="6" t="s">
        <f>=I243+J243+K243+L243</f>
      </c>
      <c r="N243" s="23"/>
    </row>
    <row collapsed="false" customFormat="false" customHeight="false" hidden="false" ht="12.1" outlineLevel="0" r="244">
      <c r="A244" s="22" t="n">
        <v>44767.083333333</v>
      </c>
      <c r="B244" s="23" t="s">
        <v>419</v>
      </c>
      <c r="C244" s="23" t="s">
        <v>515</v>
      </c>
      <c r="D244" s="23" t="s">
        <v>419</v>
      </c>
      <c r="E244" s="23" t="s">
        <v>419</v>
      </c>
      <c r="F244" s="23" t="s">
        <v>19</v>
      </c>
      <c r="G244" s="24" t="n">
        <v>1</v>
      </c>
      <c r="H244" s="25" t="n">
        <v>93.74</v>
      </c>
      <c r="I244" s="25" t="n">
        <v>93.74</v>
      </c>
      <c r="J244" s="25" t="n">
        <v>0</v>
      </c>
      <c r="K244" s="25" t="n">
        <v>0</v>
      </c>
      <c r="L244" s="25" t="n">
        <v>0</v>
      </c>
      <c r="M244" s="6" t="s">
        <f>=I244+J244+K244+L244</f>
      </c>
      <c r="N244" s="23"/>
    </row>
    <row collapsed="false" customFormat="false" customHeight="false" hidden="false" ht="12.1" outlineLevel="0" r="245">
      <c r="A245" s="21" t="n">
        <v>44767.707928241</v>
      </c>
      <c r="B245" s="17" t="s">
        <v>48</v>
      </c>
      <c r="C245" s="17" t="s">
        <v>452</v>
      </c>
      <c r="D245" s="17" t="s">
        <v>349</v>
      </c>
      <c r="E245" s="17" t="s">
        <v>17</v>
      </c>
      <c r="F245" s="17" t="s">
        <v>19</v>
      </c>
      <c r="G245" s="7" t="n">
        <v>20</v>
      </c>
      <c r="H245" s="6" t="n">
        <v>26.705</v>
      </c>
      <c r="I245" s="6" t="n">
        <v>-534.1</v>
      </c>
      <c r="J245" s="6" t="n">
        <v>0</v>
      </c>
      <c r="K245" s="6" t="n">
        <v>-0.32</v>
      </c>
      <c r="L245" s="6" t="n">
        <v>-0.05</v>
      </c>
      <c r="M245" s="6" t="s">
        <f>=I245+J245+K245+L245</f>
      </c>
      <c r="N245" s="17"/>
    </row>
    <row collapsed="false" customFormat="false" customHeight="false" hidden="false" ht="12.1" outlineLevel="0" r="246">
      <c r="A246" s="21" t="n">
        <v>44767.711782407</v>
      </c>
      <c r="B246" s="17" t="s">
        <v>39</v>
      </c>
      <c r="C246" s="17" t="s">
        <v>441</v>
      </c>
      <c r="D246" s="17" t="s">
        <v>349</v>
      </c>
      <c r="E246" s="17" t="s">
        <v>17</v>
      </c>
      <c r="F246" s="17" t="s">
        <v>19</v>
      </c>
      <c r="G246" s="7" t="n">
        <v>1</v>
      </c>
      <c r="H246" s="6" t="n">
        <v>690</v>
      </c>
      <c r="I246" s="6" t="n">
        <v>-690</v>
      </c>
      <c r="J246" s="6" t="n">
        <v>0</v>
      </c>
      <c r="K246" s="6" t="n">
        <v>-0.41</v>
      </c>
      <c r="L246" s="6" t="n">
        <v>-0.07</v>
      </c>
      <c r="M246" s="6" t="s">
        <f>=I246+J246+K246+L246</f>
      </c>
      <c r="N246" s="17"/>
    </row>
    <row collapsed="false" customFormat="false" customHeight="false" hidden="false" ht="12.1" outlineLevel="0" r="247">
      <c r="A247" s="21" t="n">
        <v>44767.712164352</v>
      </c>
      <c r="B247" s="17" t="s">
        <v>33</v>
      </c>
      <c r="C247" s="17" t="s">
        <v>483</v>
      </c>
      <c r="D247" s="17" t="s">
        <v>349</v>
      </c>
      <c r="E247" s="17" t="s">
        <v>17</v>
      </c>
      <c r="F247" s="17" t="s">
        <v>19</v>
      </c>
      <c r="G247" s="7" t="n">
        <v>10</v>
      </c>
      <c r="H247" s="6" t="n">
        <v>194.14</v>
      </c>
      <c r="I247" s="6" t="n">
        <v>-1941.4</v>
      </c>
      <c r="J247" s="6" t="n">
        <v>0</v>
      </c>
      <c r="K247" s="6" t="n">
        <v>-1.17</v>
      </c>
      <c r="L247" s="6" t="n">
        <v>-0.18</v>
      </c>
      <c r="M247" s="6" t="s">
        <f>=I247+J247+K247+L247</f>
      </c>
      <c r="N247" s="17"/>
    </row>
    <row collapsed="false" customFormat="false" customHeight="false" hidden="false" ht="12.1" outlineLevel="0" r="248">
      <c r="A248" s="21" t="n">
        <v>44767.713414352</v>
      </c>
      <c r="B248" s="17" t="s">
        <v>73</v>
      </c>
      <c r="C248" s="17" t="s">
        <v>432</v>
      </c>
      <c r="D248" s="17" t="s">
        <v>349</v>
      </c>
      <c r="E248" s="17" t="s">
        <v>17</v>
      </c>
      <c r="F248" s="17" t="s">
        <v>19</v>
      </c>
      <c r="G248" s="7" t="n">
        <v>1000</v>
      </c>
      <c r="H248" s="6" t="n">
        <v>0.449</v>
      </c>
      <c r="I248" s="6" t="n">
        <v>-449</v>
      </c>
      <c r="J248" s="6" t="n">
        <v>0</v>
      </c>
      <c r="K248" s="6" t="n">
        <v>-0.27</v>
      </c>
      <c r="L248" s="6" t="n">
        <v>-0.04</v>
      </c>
      <c r="M248" s="6" t="s">
        <f>=I248+J248+K248+L248</f>
      </c>
      <c r="N248" s="17"/>
    </row>
    <row collapsed="false" customFormat="false" customHeight="false" hidden="false" ht="12.1" outlineLevel="0" r="249">
      <c r="A249" s="21" t="n">
        <v>44767.713900463</v>
      </c>
      <c r="B249" s="17" t="s">
        <v>36</v>
      </c>
      <c r="C249" s="17" t="s">
        <v>431</v>
      </c>
      <c r="D249" s="17" t="s">
        <v>349</v>
      </c>
      <c r="E249" s="17" t="s">
        <v>17</v>
      </c>
      <c r="F249" s="17" t="s">
        <v>19</v>
      </c>
      <c r="G249" s="7" t="n">
        <v>1</v>
      </c>
      <c r="H249" s="6" t="n">
        <v>345.5</v>
      </c>
      <c r="I249" s="6" t="n">
        <v>-345.5</v>
      </c>
      <c r="J249" s="6" t="n">
        <v>0</v>
      </c>
      <c r="K249" s="6" t="n">
        <v>-0.21</v>
      </c>
      <c r="L249" s="6" t="n">
        <v>-0.03</v>
      </c>
      <c r="M249" s="6" t="s">
        <f>=I249+J249+K249+L249</f>
      </c>
      <c r="N249" s="17"/>
    </row>
    <row collapsed="false" customFormat="false" customHeight="false" hidden="false" ht="12.1" outlineLevel="0" r="250">
      <c r="A250" s="21" t="n">
        <v>44767.71412037</v>
      </c>
      <c r="B250" s="17" t="s">
        <v>59</v>
      </c>
      <c r="C250" s="17" t="s">
        <v>501</v>
      </c>
      <c r="D250" s="17" t="s">
        <v>349</v>
      </c>
      <c r="E250" s="17" t="s">
        <v>17</v>
      </c>
      <c r="F250" s="17" t="s">
        <v>19</v>
      </c>
      <c r="G250" s="7" t="n">
        <v>300</v>
      </c>
      <c r="H250" s="6" t="n">
        <v>3.277</v>
      </c>
      <c r="I250" s="6" t="n">
        <v>-983.1</v>
      </c>
      <c r="J250" s="6" t="n">
        <v>0</v>
      </c>
      <c r="K250" s="6" t="n">
        <v>-0.59</v>
      </c>
      <c r="L250" s="6" t="n">
        <v>-0.09</v>
      </c>
      <c r="M250" s="6" t="s">
        <f>=I250+J250+K250+L250</f>
      </c>
      <c r="N250" s="17"/>
    </row>
    <row collapsed="false" customFormat="false" customHeight="false" hidden="false" ht="12.1" outlineLevel="0" r="251">
      <c r="A251" s="21" t="n">
        <v>44767.714386574</v>
      </c>
      <c r="B251" s="17" t="s">
        <v>81</v>
      </c>
      <c r="C251" s="17" t="s">
        <v>505</v>
      </c>
      <c r="D251" s="17" t="s">
        <v>349</v>
      </c>
      <c r="E251" s="17" t="s">
        <v>17</v>
      </c>
      <c r="F251" s="17" t="s">
        <v>19</v>
      </c>
      <c r="G251" s="7" t="n">
        <v>1</v>
      </c>
      <c r="H251" s="6" t="n">
        <v>189.4</v>
      </c>
      <c r="I251" s="6" t="n">
        <v>-189.4</v>
      </c>
      <c r="J251" s="6" t="n">
        <v>0</v>
      </c>
      <c r="K251" s="6" t="n">
        <v>-0.11</v>
      </c>
      <c r="L251" s="6" t="n">
        <v>-0.02</v>
      </c>
      <c r="M251" s="6" t="s">
        <f>=I251+J251+K251+L251</f>
      </c>
      <c r="N251" s="17"/>
    </row>
    <row collapsed="false" customFormat="false" customHeight="false" hidden="false" ht="12.1" outlineLevel="0" r="252">
      <c r="A252" s="22" t="n">
        <v>44768.083333333</v>
      </c>
      <c r="B252" s="23" t="s">
        <v>419</v>
      </c>
      <c r="C252" s="23" t="s">
        <v>516</v>
      </c>
      <c r="D252" s="23" t="s">
        <v>419</v>
      </c>
      <c r="E252" s="23" t="s">
        <v>419</v>
      </c>
      <c r="F252" s="23" t="s">
        <v>19</v>
      </c>
      <c r="G252" s="24" t="n">
        <v>1</v>
      </c>
      <c r="H252" s="25" t="n">
        <v>102.29</v>
      </c>
      <c r="I252" s="25" t="n">
        <v>102.29</v>
      </c>
      <c r="J252" s="25" t="n">
        <v>0</v>
      </c>
      <c r="K252" s="25" t="n">
        <v>0</v>
      </c>
      <c r="L252" s="25" t="n">
        <v>0</v>
      </c>
      <c r="M252" s="6" t="s">
        <f>=I252+J252+K252+L252</f>
      </c>
      <c r="N252" s="23"/>
    </row>
    <row collapsed="false" customFormat="false" customHeight="false" hidden="false" ht="12.1" outlineLevel="0" r="253">
      <c r="A253" s="22" t="n">
        <v>44768.083333333</v>
      </c>
      <c r="B253" s="23" t="s">
        <v>419</v>
      </c>
      <c r="C253" s="23" t="s">
        <v>517</v>
      </c>
      <c r="D253" s="23" t="s">
        <v>419</v>
      </c>
      <c r="E253" s="23" t="s">
        <v>419</v>
      </c>
      <c r="F253" s="23" t="s">
        <v>19</v>
      </c>
      <c r="G253" s="24" t="n">
        <v>1</v>
      </c>
      <c r="H253" s="25" t="n">
        <v>593</v>
      </c>
      <c r="I253" s="25" t="n">
        <v>593</v>
      </c>
      <c r="J253" s="25" t="n">
        <v>0</v>
      </c>
      <c r="K253" s="25" t="n">
        <v>0</v>
      </c>
      <c r="L253" s="25" t="n">
        <v>0</v>
      </c>
      <c r="M253" s="6" t="s">
        <f>=I253+J253+K253+L253</f>
      </c>
      <c r="N253" s="23"/>
    </row>
    <row collapsed="false" customFormat="false" customHeight="false" hidden="false" ht="12.1" outlineLevel="0" r="254">
      <c r="A254" s="22" t="n">
        <v>44768.083333333</v>
      </c>
      <c r="B254" s="23" t="s">
        <v>419</v>
      </c>
      <c r="C254" s="23" t="s">
        <v>518</v>
      </c>
      <c r="D254" s="23" t="s">
        <v>419</v>
      </c>
      <c r="E254" s="23" t="s">
        <v>419</v>
      </c>
      <c r="F254" s="23" t="s">
        <v>19</v>
      </c>
      <c r="G254" s="24" t="n">
        <v>1</v>
      </c>
      <c r="H254" s="25" t="n">
        <v>65.07</v>
      </c>
      <c r="I254" s="25" t="n">
        <v>65.07</v>
      </c>
      <c r="J254" s="25" t="n">
        <v>0</v>
      </c>
      <c r="K254" s="25" t="n">
        <v>0</v>
      </c>
      <c r="L254" s="25" t="n">
        <v>0</v>
      </c>
      <c r="M254" s="6" t="s">
        <f>=I254+J254+K254+L254</f>
      </c>
      <c r="N254" s="23"/>
    </row>
    <row collapsed="false" customFormat="false" customHeight="false" hidden="false" ht="12.1" outlineLevel="0" r="255">
      <c r="A255" s="21" t="n">
        <v>44768.503680556</v>
      </c>
      <c r="B255" s="17" t="s">
        <v>69</v>
      </c>
      <c r="C255" s="17" t="s">
        <v>464</v>
      </c>
      <c r="D255" s="17" t="s">
        <v>349</v>
      </c>
      <c r="E255" s="17" t="s">
        <v>17</v>
      </c>
      <c r="F255" s="17" t="s">
        <v>19</v>
      </c>
      <c r="G255" s="7" t="n">
        <v>1</v>
      </c>
      <c r="H255" s="6" t="n">
        <v>646</v>
      </c>
      <c r="I255" s="6" t="n">
        <v>-646</v>
      </c>
      <c r="J255" s="6" t="n">
        <v>0</v>
      </c>
      <c r="K255" s="6" t="n">
        <v>-0.39</v>
      </c>
      <c r="L255" s="6" t="n">
        <v>-0.06</v>
      </c>
      <c r="M255" s="6" t="s">
        <f>=I255+J255+K255+L255</f>
      </c>
      <c r="N255" s="17"/>
    </row>
    <row collapsed="false" customFormat="false" customHeight="false" hidden="false" ht="12.1" outlineLevel="0" r="256">
      <c r="A256" s="21" t="n">
        <v>44768.504085648</v>
      </c>
      <c r="B256" s="17" t="s">
        <v>81</v>
      </c>
      <c r="C256" s="17" t="s">
        <v>505</v>
      </c>
      <c r="D256" s="17" t="s">
        <v>349</v>
      </c>
      <c r="E256" s="17" t="s">
        <v>17</v>
      </c>
      <c r="F256" s="17" t="s">
        <v>19</v>
      </c>
      <c r="G256" s="7" t="n">
        <v>1</v>
      </c>
      <c r="H256" s="6" t="n">
        <v>191.9</v>
      </c>
      <c r="I256" s="6" t="n">
        <v>-191.9</v>
      </c>
      <c r="J256" s="6" t="n">
        <v>0</v>
      </c>
      <c r="K256" s="6" t="n">
        <v>-0.11</v>
      </c>
      <c r="L256" s="6" t="n">
        <v>-0.02</v>
      </c>
      <c r="M256" s="6" t="s">
        <f>=I256+J256+K256+L256</f>
      </c>
      <c r="N256" s="17"/>
    </row>
    <row collapsed="false" customFormat="false" customHeight="false" hidden="false" ht="12.1" outlineLevel="0" r="257">
      <c r="A257" s="21" t="n">
        <v>44769.501030093</v>
      </c>
      <c r="B257" s="17" t="s">
        <v>39</v>
      </c>
      <c r="C257" s="17" t="s">
        <v>441</v>
      </c>
      <c r="D257" s="17" t="s">
        <v>349</v>
      </c>
      <c r="E257" s="17" t="s">
        <v>17</v>
      </c>
      <c r="F257" s="17" t="s">
        <v>19</v>
      </c>
      <c r="G257" s="7" t="n">
        <v>1</v>
      </c>
      <c r="H257" s="6" t="n">
        <v>731</v>
      </c>
      <c r="I257" s="6" t="n">
        <v>-731</v>
      </c>
      <c r="J257" s="6" t="n">
        <v>0</v>
      </c>
      <c r="K257" s="6" t="n">
        <v>-0.44</v>
      </c>
      <c r="L257" s="6" t="n">
        <v>-0.07</v>
      </c>
      <c r="M257" s="6" t="s">
        <f>=I257+J257+K257+L257</f>
      </c>
      <c r="N257" s="17"/>
    </row>
    <row collapsed="false" customFormat="false" customHeight="false" hidden="false" ht="12.1" outlineLevel="0" r="258">
      <c r="A258" s="21" t="n">
        <v>44769.502037037</v>
      </c>
      <c r="B258" s="17" t="s">
        <v>90</v>
      </c>
      <c r="C258" s="17" t="s">
        <v>453</v>
      </c>
      <c r="D258" s="17" t="s">
        <v>349</v>
      </c>
      <c r="E258" s="17" t="s">
        <v>91</v>
      </c>
      <c r="F258" s="17" t="s">
        <v>19</v>
      </c>
      <c r="G258" s="7" t="n">
        <v>27</v>
      </c>
      <c r="H258" s="6" t="n">
        <v>3.938</v>
      </c>
      <c r="I258" s="6" t="n">
        <v>-106.33</v>
      </c>
      <c r="J258" s="6" t="n">
        <v>0</v>
      </c>
      <c r="K258" s="6" t="n">
        <v>-0.06</v>
      </c>
      <c r="L258" s="6" t="n">
        <v>-0.02</v>
      </c>
      <c r="M258" s="6" t="s">
        <f>=I258+J258+K258+L258</f>
      </c>
      <c r="N258" s="17"/>
    </row>
    <row collapsed="false" customFormat="false" customHeight="false" hidden="false" ht="12.1" outlineLevel="0" r="259">
      <c r="A259" s="22" t="n">
        <v>44770.083333333</v>
      </c>
      <c r="B259" s="23" t="s">
        <v>419</v>
      </c>
      <c r="C259" s="23" t="s">
        <v>519</v>
      </c>
      <c r="D259" s="23" t="s">
        <v>419</v>
      </c>
      <c r="E259" s="23" t="s">
        <v>419</v>
      </c>
      <c r="F259" s="23" t="s">
        <v>19</v>
      </c>
      <c r="G259" s="24" t="n">
        <v>1</v>
      </c>
      <c r="H259" s="25" t="n">
        <v>103.15</v>
      </c>
      <c r="I259" s="25" t="n">
        <v>103.15</v>
      </c>
      <c r="J259" s="25" t="n">
        <v>0</v>
      </c>
      <c r="K259" s="25" t="n">
        <v>0</v>
      </c>
      <c r="L259" s="25" t="n">
        <v>0</v>
      </c>
      <c r="M259" s="6" t="s">
        <f>=I259+J259+K259+L259</f>
      </c>
      <c r="N259" s="23"/>
    </row>
    <row collapsed="false" customFormat="false" customHeight="false" hidden="false" ht="12.1" outlineLevel="0" r="260">
      <c r="A260" s="22" t="n">
        <v>44778.083333333</v>
      </c>
      <c r="B260" s="23" t="s">
        <v>419</v>
      </c>
      <c r="C260" s="23" t="s">
        <v>520</v>
      </c>
      <c r="D260" s="23" t="s">
        <v>419</v>
      </c>
      <c r="E260" s="23" t="s">
        <v>419</v>
      </c>
      <c r="F260" s="23" t="s">
        <v>19</v>
      </c>
      <c r="G260" s="24" t="n">
        <v>1</v>
      </c>
      <c r="H260" s="25" t="n">
        <v>79.2</v>
      </c>
      <c r="I260" s="25" t="n">
        <v>79.2</v>
      </c>
      <c r="J260" s="25" t="n">
        <v>0</v>
      </c>
      <c r="K260" s="25" t="n">
        <v>0</v>
      </c>
      <c r="L260" s="25" t="n">
        <v>0</v>
      </c>
      <c r="M260" s="6" t="s">
        <f>=I260+J260+K260+L260</f>
      </c>
      <c r="N260" s="23"/>
    </row>
    <row collapsed="false" customFormat="false" customHeight="false" hidden="false" ht="12.1" outlineLevel="0" r="261">
      <c r="A261" s="22" t="n">
        <v>44778.083333333</v>
      </c>
      <c r="B261" s="23" t="s">
        <v>419</v>
      </c>
      <c r="C261" s="23" t="s">
        <v>520</v>
      </c>
      <c r="D261" s="23" t="s">
        <v>419</v>
      </c>
      <c r="E261" s="23" t="s">
        <v>419</v>
      </c>
      <c r="F261" s="23" t="s">
        <v>19</v>
      </c>
      <c r="G261" s="24" t="n">
        <v>1</v>
      </c>
      <c r="H261" s="25" t="n">
        <v>79.2</v>
      </c>
      <c r="I261" s="25" t="n">
        <v>79.2</v>
      </c>
      <c r="J261" s="25" t="n">
        <v>0</v>
      </c>
      <c r="K261" s="25" t="n">
        <v>0</v>
      </c>
      <c r="L261" s="25" t="n">
        <v>0</v>
      </c>
      <c r="M261" s="6" t="s">
        <f>=I261+J261+K261+L261</f>
      </c>
      <c r="N261" s="23"/>
    </row>
    <row collapsed="false" customFormat="false" customHeight="false" hidden="false" ht="12.1" outlineLevel="0" r="262">
      <c r="A262" s="22" t="n">
        <v>44778.083333333</v>
      </c>
      <c r="B262" s="23" t="s">
        <v>419</v>
      </c>
      <c r="C262" s="23" t="s">
        <v>521</v>
      </c>
      <c r="D262" s="23" t="s">
        <v>419</v>
      </c>
      <c r="E262" s="23" t="s">
        <v>419</v>
      </c>
      <c r="F262" s="23" t="s">
        <v>19</v>
      </c>
      <c r="G262" s="24" t="n">
        <v>1</v>
      </c>
      <c r="H262" s="25" t="n">
        <v>412</v>
      </c>
      <c r="I262" s="25" t="n">
        <v>412</v>
      </c>
      <c r="J262" s="25" t="n">
        <v>0</v>
      </c>
      <c r="K262" s="25" t="n">
        <v>0</v>
      </c>
      <c r="L262" s="25" t="n">
        <v>0</v>
      </c>
      <c r="M262" s="6" t="s">
        <f>=I262+J262+K262+L262</f>
      </c>
      <c r="N262" s="23"/>
    </row>
    <row collapsed="false" customFormat="false" customHeight="false" hidden="false" ht="12.1" outlineLevel="0" r="263">
      <c r="A263" s="22" t="n">
        <v>44783.083333333</v>
      </c>
      <c r="B263" s="23" t="s">
        <v>419</v>
      </c>
      <c r="C263" s="23" t="s">
        <v>522</v>
      </c>
      <c r="D263" s="23" t="s">
        <v>419</v>
      </c>
      <c r="E263" s="23" t="s">
        <v>419</v>
      </c>
      <c r="F263" s="23" t="s">
        <v>19</v>
      </c>
      <c r="G263" s="24" t="n">
        <v>1</v>
      </c>
      <c r="H263" s="25" t="n">
        <v>88.76</v>
      </c>
      <c r="I263" s="25" t="n">
        <v>88.76</v>
      </c>
      <c r="J263" s="25" t="n">
        <v>0</v>
      </c>
      <c r="K263" s="25" t="n">
        <v>0</v>
      </c>
      <c r="L263" s="25" t="n">
        <v>0</v>
      </c>
      <c r="M263" s="6" t="s">
        <f>=I263+J263+K263+L263</f>
      </c>
      <c r="N263" s="23"/>
    </row>
    <row collapsed="false" customFormat="false" customHeight="false" hidden="false" ht="12.1" outlineLevel="0" r="264">
      <c r="A264" s="22" t="n">
        <v>44799.083333333</v>
      </c>
      <c r="B264" s="23" t="s">
        <v>414</v>
      </c>
      <c r="C264" s="23" t="s">
        <v>134</v>
      </c>
      <c r="D264" s="23" t="s">
        <v>414</v>
      </c>
      <c r="E264" s="23" t="s">
        <v>414</v>
      </c>
      <c r="F264" s="23" t="s">
        <v>19</v>
      </c>
      <c r="G264" s="24" t="n">
        <v>1</v>
      </c>
      <c r="H264" s="25" t="n">
        <v>5000</v>
      </c>
      <c r="I264" s="25" t="n">
        <v>5000</v>
      </c>
      <c r="J264" s="25" t="n">
        <v>0</v>
      </c>
      <c r="K264" s="25" t="n">
        <v>0</v>
      </c>
      <c r="L264" s="25" t="n">
        <v>0</v>
      </c>
      <c r="M264" s="6" t="s">
        <f>=I264+J264+K264+L264</f>
      </c>
      <c r="N264" s="23"/>
    </row>
    <row collapsed="false" customFormat="false" customHeight="false" hidden="false" ht="12.1" outlineLevel="0" r="265">
      <c r="A265" s="21" t="n">
        <v>44802.589131944</v>
      </c>
      <c r="B265" s="17" t="s">
        <v>24</v>
      </c>
      <c r="C265" s="17" t="s">
        <v>422</v>
      </c>
      <c r="D265" s="17" t="s">
        <v>349</v>
      </c>
      <c r="E265" s="17" t="s">
        <v>17</v>
      </c>
      <c r="F265" s="17" t="s">
        <v>19</v>
      </c>
      <c r="G265" s="7" t="n">
        <v>10</v>
      </c>
      <c r="H265" s="6" t="n">
        <v>241.35</v>
      </c>
      <c r="I265" s="6" t="n">
        <v>-2413.5</v>
      </c>
      <c r="J265" s="6" t="n">
        <v>0</v>
      </c>
      <c r="K265" s="6" t="n">
        <v>-1.45</v>
      </c>
      <c r="L265" s="6" t="n">
        <v>-0.23</v>
      </c>
      <c r="M265" s="6" t="s">
        <f>=I265+J265+K265+L265</f>
      </c>
      <c r="N265" s="17"/>
    </row>
    <row collapsed="false" customFormat="false" customHeight="false" hidden="false" ht="12.1" outlineLevel="0" r="266">
      <c r="A266" s="21" t="n">
        <v>44802.589594907</v>
      </c>
      <c r="B266" s="17" t="s">
        <v>33</v>
      </c>
      <c r="C266" s="17" t="s">
        <v>483</v>
      </c>
      <c r="D266" s="17" t="s">
        <v>349</v>
      </c>
      <c r="E266" s="17" t="s">
        <v>17</v>
      </c>
      <c r="F266" s="17" t="s">
        <v>19</v>
      </c>
      <c r="G266" s="7" t="n">
        <v>10</v>
      </c>
      <c r="H266" s="6" t="n">
        <v>185.18</v>
      </c>
      <c r="I266" s="6" t="n">
        <v>-1851.8</v>
      </c>
      <c r="J266" s="6" t="n">
        <v>0</v>
      </c>
      <c r="K266" s="6" t="n">
        <v>-1.11</v>
      </c>
      <c r="L266" s="6" t="n">
        <v>-0.17</v>
      </c>
      <c r="M266" s="6" t="s">
        <f>=I266+J266+K266+L266</f>
      </c>
      <c r="N266" s="17"/>
    </row>
    <row collapsed="false" customFormat="false" customHeight="false" hidden="false" ht="12.1" outlineLevel="0" r="267">
      <c r="A267" s="21" t="n">
        <v>44802.5921875</v>
      </c>
      <c r="B267" s="17" t="s">
        <v>27</v>
      </c>
      <c r="C267" s="17" t="s">
        <v>436</v>
      </c>
      <c r="D267" s="17" t="s">
        <v>349</v>
      </c>
      <c r="E267" s="17" t="s">
        <v>17</v>
      </c>
      <c r="F267" s="17" t="s">
        <v>19</v>
      </c>
      <c r="G267" s="7" t="n">
        <v>1000</v>
      </c>
      <c r="H267" s="6" t="n">
        <v>1.398</v>
      </c>
      <c r="I267" s="6" t="n">
        <v>-1398</v>
      </c>
      <c r="J267" s="6" t="n">
        <v>0</v>
      </c>
      <c r="K267" s="6" t="n">
        <v>-0.84</v>
      </c>
      <c r="L267" s="6" t="n">
        <v>-0.13</v>
      </c>
      <c r="M267" s="6" t="s">
        <f>=I267+J267+K267+L267</f>
      </c>
      <c r="N267" s="17"/>
    </row>
    <row collapsed="false" customFormat="false" customHeight="false" hidden="false" ht="12.1" outlineLevel="0" r="268">
      <c r="A268" s="22" t="n">
        <v>44804.083333333</v>
      </c>
      <c r="B268" s="23" t="s">
        <v>419</v>
      </c>
      <c r="C268" s="23" t="s">
        <v>523</v>
      </c>
      <c r="D268" s="23" t="s">
        <v>419</v>
      </c>
      <c r="E268" s="23" t="s">
        <v>419</v>
      </c>
      <c r="F268" s="23" t="s">
        <v>19</v>
      </c>
      <c r="G268" s="24" t="n">
        <v>1</v>
      </c>
      <c r="H268" s="25" t="n">
        <v>97.23</v>
      </c>
      <c r="I268" s="25" t="n">
        <v>97.23</v>
      </c>
      <c r="J268" s="25" t="n">
        <v>0</v>
      </c>
      <c r="K268" s="25" t="n">
        <v>0</v>
      </c>
      <c r="L268" s="25" t="n">
        <v>0</v>
      </c>
      <c r="M268" s="6" t="s">
        <f>=I268+J268+K268+L268</f>
      </c>
      <c r="N268" s="23"/>
    </row>
    <row collapsed="false" customFormat="false" customHeight="false" hidden="false" ht="12.1" outlineLevel="0" r="269">
      <c r="A269" s="22" t="n">
        <v>44806.083333333</v>
      </c>
      <c r="B269" s="23" t="s">
        <v>419</v>
      </c>
      <c r="C269" s="23" t="s">
        <v>524</v>
      </c>
      <c r="D269" s="23" t="s">
        <v>419</v>
      </c>
      <c r="E269" s="23" t="s">
        <v>419</v>
      </c>
      <c r="F269" s="23" t="s">
        <v>19</v>
      </c>
      <c r="G269" s="24" t="n">
        <v>1</v>
      </c>
      <c r="H269" s="25" t="n">
        <v>103.1</v>
      </c>
      <c r="I269" s="25" t="n">
        <v>103.1</v>
      </c>
      <c r="J269" s="25" t="n">
        <v>0</v>
      </c>
      <c r="K269" s="25" t="n">
        <v>0</v>
      </c>
      <c r="L269" s="25" t="n">
        <v>0</v>
      </c>
      <c r="M269" s="6" t="s">
        <f>=I269+J269+K269+L269</f>
      </c>
      <c r="N269" s="23"/>
    </row>
    <row collapsed="false" customFormat="false" customHeight="false" hidden="false" ht="12.1" outlineLevel="0" r="270">
      <c r="A270" s="22" t="n">
        <v>44825.083333333</v>
      </c>
      <c r="B270" s="23" t="s">
        <v>419</v>
      </c>
      <c r="C270" s="23" t="s">
        <v>525</v>
      </c>
      <c r="D270" s="23" t="s">
        <v>419</v>
      </c>
      <c r="E270" s="23" t="s">
        <v>419</v>
      </c>
      <c r="F270" s="23" t="s">
        <v>19</v>
      </c>
      <c r="G270" s="24" t="n">
        <v>1</v>
      </c>
      <c r="H270" s="25" t="n">
        <v>38.64</v>
      </c>
      <c r="I270" s="25" t="n">
        <v>38.64</v>
      </c>
      <c r="J270" s="25" t="n">
        <v>0</v>
      </c>
      <c r="K270" s="25" t="n">
        <v>0</v>
      </c>
      <c r="L270" s="25" t="n">
        <v>0</v>
      </c>
      <c r="M270" s="6" t="s">
        <f>=I270+J270+K270+L270</f>
      </c>
      <c r="N270" s="23"/>
    </row>
    <row collapsed="false" customFormat="false" customHeight="false" hidden="false" ht="12.1" outlineLevel="0" r="271">
      <c r="A271" s="22" t="n">
        <v>44830.083333333</v>
      </c>
      <c r="B271" s="23" t="s">
        <v>414</v>
      </c>
      <c r="C271" s="23" t="s">
        <v>134</v>
      </c>
      <c r="D271" s="23" t="s">
        <v>414</v>
      </c>
      <c r="E271" s="23" t="s">
        <v>414</v>
      </c>
      <c r="F271" s="23" t="s">
        <v>19</v>
      </c>
      <c r="G271" s="24" t="n">
        <v>1</v>
      </c>
      <c r="H271" s="25" t="n">
        <v>5000</v>
      </c>
      <c r="I271" s="25" t="n">
        <v>5000</v>
      </c>
      <c r="J271" s="25" t="n">
        <v>0</v>
      </c>
      <c r="K271" s="25" t="n">
        <v>0</v>
      </c>
      <c r="L271" s="25" t="n">
        <v>0</v>
      </c>
      <c r="M271" s="6" t="s">
        <f>=I271+J271+K271+L271</f>
      </c>
      <c r="N271" s="23"/>
    </row>
    <row collapsed="false" customFormat="false" customHeight="false" hidden="false" ht="12.1" outlineLevel="0" r="272">
      <c r="A272" s="21" t="n">
        <v>44830.534131944</v>
      </c>
      <c r="B272" s="17" t="s">
        <v>24</v>
      </c>
      <c r="C272" s="17" t="s">
        <v>422</v>
      </c>
      <c r="D272" s="17" t="s">
        <v>349</v>
      </c>
      <c r="E272" s="17" t="s">
        <v>17</v>
      </c>
      <c r="F272" s="17" t="s">
        <v>19</v>
      </c>
      <c r="G272" s="7" t="n">
        <v>10</v>
      </c>
      <c r="H272" s="6" t="n">
        <v>195.85</v>
      </c>
      <c r="I272" s="6" t="n">
        <v>-1958.5</v>
      </c>
      <c r="J272" s="6" t="n">
        <v>0</v>
      </c>
      <c r="K272" s="6" t="n">
        <v>-1.17</v>
      </c>
      <c r="L272" s="6" t="n">
        <v>-0.18</v>
      </c>
      <c r="M272" s="6" t="s">
        <f>=I272+J272+K272+L272</f>
      </c>
      <c r="N272" s="17"/>
    </row>
    <row collapsed="false" customFormat="false" customHeight="false" hidden="false" ht="12.1" outlineLevel="0" r="273">
      <c r="A273" s="21" t="n">
        <v>44830.535775463</v>
      </c>
      <c r="B273" s="17" t="s">
        <v>30</v>
      </c>
      <c r="C273" s="17" t="s">
        <v>457</v>
      </c>
      <c r="D273" s="17" t="s">
        <v>349</v>
      </c>
      <c r="E273" s="17" t="s">
        <v>17</v>
      </c>
      <c r="F273" s="17" t="s">
        <v>19</v>
      </c>
      <c r="G273" s="7" t="n">
        <v>100</v>
      </c>
      <c r="H273" s="6" t="n">
        <v>23.485</v>
      </c>
      <c r="I273" s="6" t="n">
        <v>-2348.5</v>
      </c>
      <c r="J273" s="6" t="n">
        <v>0</v>
      </c>
      <c r="K273" s="6" t="n">
        <v>-1.41</v>
      </c>
      <c r="L273" s="6" t="n">
        <v>-0.22</v>
      </c>
      <c r="M273" s="6" t="s">
        <f>=I273+J273+K273+L273</f>
      </c>
      <c r="N273" s="17"/>
    </row>
    <row collapsed="false" customFormat="false" customHeight="false" hidden="false" ht="12.1" outlineLevel="0" r="274">
      <c r="A274" s="21" t="n">
        <v>44830.536423611</v>
      </c>
      <c r="B274" s="17" t="s">
        <v>65</v>
      </c>
      <c r="C274" s="17" t="s">
        <v>503</v>
      </c>
      <c r="D274" s="17" t="s">
        <v>349</v>
      </c>
      <c r="E274" s="17" t="s">
        <v>17</v>
      </c>
      <c r="F274" s="17" t="s">
        <v>19</v>
      </c>
      <c r="G274" s="7" t="n">
        <v>1</v>
      </c>
      <c r="H274" s="6" t="n">
        <v>284.1</v>
      </c>
      <c r="I274" s="6" t="n">
        <v>-284.1</v>
      </c>
      <c r="J274" s="6" t="n">
        <v>0</v>
      </c>
      <c r="K274" s="6" t="n">
        <v>-0.17</v>
      </c>
      <c r="L274" s="6" t="n">
        <v>-0.03</v>
      </c>
      <c r="M274" s="6" t="s">
        <f>=I274+J274+K274+L274</f>
      </c>
      <c r="N274" s="17"/>
    </row>
    <row collapsed="false" customFormat="false" customHeight="false" hidden="false" ht="12.1" outlineLevel="0" r="275">
      <c r="A275" s="21" t="n">
        <v>44830.536782407</v>
      </c>
      <c r="B275" s="17" t="s">
        <v>81</v>
      </c>
      <c r="C275" s="17" t="s">
        <v>505</v>
      </c>
      <c r="D275" s="17" t="s">
        <v>349</v>
      </c>
      <c r="E275" s="17" t="s">
        <v>17</v>
      </c>
      <c r="F275" s="17" t="s">
        <v>19</v>
      </c>
      <c r="G275" s="7" t="n">
        <v>1</v>
      </c>
      <c r="H275" s="6" t="n">
        <v>165</v>
      </c>
      <c r="I275" s="6" t="n">
        <v>-165</v>
      </c>
      <c r="J275" s="6" t="n">
        <v>0</v>
      </c>
      <c r="K275" s="6" t="n">
        <v>-0.1</v>
      </c>
      <c r="L275" s="6" t="n">
        <v>-0.02</v>
      </c>
      <c r="M275" s="6" t="s">
        <f>=I275+J275+K275+L275</f>
      </c>
      <c r="N275" s="17"/>
    </row>
    <row collapsed="false" customFormat="false" customHeight="false" hidden="false" ht="12.1" outlineLevel="0" r="276">
      <c r="A276" s="21" t="n">
        <v>44830.537280093</v>
      </c>
      <c r="B276" s="17" t="s">
        <v>45</v>
      </c>
      <c r="C276" s="17" t="s">
        <v>425</v>
      </c>
      <c r="D276" s="17" t="s">
        <v>349</v>
      </c>
      <c r="E276" s="17" t="s">
        <v>17</v>
      </c>
      <c r="F276" s="17" t="s">
        <v>19</v>
      </c>
      <c r="G276" s="7" t="n">
        <v>1</v>
      </c>
      <c r="H276" s="6" t="n">
        <v>467.8</v>
      </c>
      <c r="I276" s="6" t="n">
        <v>-467.8</v>
      </c>
      <c r="J276" s="6" t="n">
        <v>0</v>
      </c>
      <c r="K276" s="6" t="n">
        <v>-0.28</v>
      </c>
      <c r="L276" s="6" t="n">
        <v>-0.05</v>
      </c>
      <c r="M276" s="6" t="s">
        <f>=I276+J276+K276+L276</f>
      </c>
      <c r="N276" s="17"/>
    </row>
    <row collapsed="false" customFormat="false" customHeight="false" hidden="false" ht="12.1" outlineLevel="0" r="277">
      <c r="A277" s="22" t="n">
        <v>44858.083333333</v>
      </c>
      <c r="B277" s="23" t="s">
        <v>419</v>
      </c>
      <c r="C277" s="23" t="s">
        <v>507</v>
      </c>
      <c r="D277" s="23" t="s">
        <v>419</v>
      </c>
      <c r="E277" s="23" t="s">
        <v>419</v>
      </c>
      <c r="F277" s="23" t="s">
        <v>19</v>
      </c>
      <c r="G277" s="24" t="n">
        <v>1</v>
      </c>
      <c r="H277" s="25" t="n">
        <v>39</v>
      </c>
      <c r="I277" s="25" t="n">
        <v>39</v>
      </c>
      <c r="J277" s="25" t="n">
        <v>0</v>
      </c>
      <c r="K277" s="25" t="n">
        <v>0</v>
      </c>
      <c r="L277" s="25" t="n">
        <v>0</v>
      </c>
      <c r="M277" s="6" t="s">
        <f>=I277+J277+K277+L277</f>
      </c>
      <c r="N277" s="23"/>
    </row>
    <row collapsed="false" customFormat="false" customHeight="false" hidden="false" ht="12.1" outlineLevel="0" r="278">
      <c r="A278" s="22" t="n">
        <v>44858.083333333</v>
      </c>
      <c r="B278" s="23" t="s">
        <v>419</v>
      </c>
      <c r="C278" s="23" t="s">
        <v>507</v>
      </c>
      <c r="D278" s="23" t="s">
        <v>419</v>
      </c>
      <c r="E278" s="23" t="s">
        <v>419</v>
      </c>
      <c r="F278" s="23" t="s">
        <v>19</v>
      </c>
      <c r="G278" s="24" t="n">
        <v>1</v>
      </c>
      <c r="H278" s="25" t="n">
        <v>39</v>
      </c>
      <c r="I278" s="25" t="n">
        <v>39</v>
      </c>
      <c r="J278" s="25" t="n">
        <v>0</v>
      </c>
      <c r="K278" s="25" t="n">
        <v>0</v>
      </c>
      <c r="L278" s="25" t="n">
        <v>0</v>
      </c>
      <c r="M278" s="6" t="s">
        <f>=I278+J278+K278+L278</f>
      </c>
      <c r="N278" s="23"/>
    </row>
    <row collapsed="false" customFormat="false" customHeight="false" hidden="false" ht="12.1" outlineLevel="0" r="279">
      <c r="A279" s="22" t="n">
        <v>44859.083333333</v>
      </c>
      <c r="B279" s="23" t="s">
        <v>419</v>
      </c>
      <c r="C279" s="23" t="s">
        <v>526</v>
      </c>
      <c r="D279" s="23" t="s">
        <v>419</v>
      </c>
      <c r="E279" s="23" t="s">
        <v>419</v>
      </c>
      <c r="F279" s="23" t="s">
        <v>19</v>
      </c>
      <c r="G279" s="24" t="n">
        <v>1</v>
      </c>
      <c r="H279" s="25" t="n">
        <v>1779.2</v>
      </c>
      <c r="I279" s="25" t="n">
        <v>1779.2</v>
      </c>
      <c r="J279" s="25" t="n">
        <v>0</v>
      </c>
      <c r="K279" s="25" t="n">
        <v>0</v>
      </c>
      <c r="L279" s="25" t="n">
        <v>0</v>
      </c>
      <c r="M279" s="6" t="s">
        <f>=I279+J279+K279+L279</f>
      </c>
      <c r="N279" s="23"/>
    </row>
    <row collapsed="false" customFormat="false" customHeight="false" hidden="false" ht="12.1" outlineLevel="0" r="280">
      <c r="A280" s="22" t="n">
        <v>44859.083333333</v>
      </c>
      <c r="B280" s="23" t="s">
        <v>419</v>
      </c>
      <c r="C280" s="23" t="s">
        <v>527</v>
      </c>
      <c r="D280" s="23" t="s">
        <v>419</v>
      </c>
      <c r="E280" s="23" t="s">
        <v>419</v>
      </c>
      <c r="F280" s="23" t="s">
        <v>19</v>
      </c>
      <c r="G280" s="24" t="n">
        <v>1</v>
      </c>
      <c r="H280" s="25" t="n">
        <v>65.07</v>
      </c>
      <c r="I280" s="25" t="n">
        <v>65.07</v>
      </c>
      <c r="J280" s="25" t="n">
        <v>0</v>
      </c>
      <c r="K280" s="25" t="n">
        <v>0</v>
      </c>
      <c r="L280" s="25" t="n">
        <v>0</v>
      </c>
      <c r="M280" s="6" t="s">
        <f>=I280+J280+K280+L280</f>
      </c>
      <c r="N280" s="23"/>
    </row>
    <row collapsed="false" customFormat="false" customHeight="false" hidden="false" ht="12.1" outlineLevel="0" r="281">
      <c r="A281" s="21" t="n">
        <v>44859.76025463</v>
      </c>
      <c r="B281" s="17" t="s">
        <v>33</v>
      </c>
      <c r="C281" s="17" t="s">
        <v>483</v>
      </c>
      <c r="D281" s="17" t="s">
        <v>349</v>
      </c>
      <c r="E281" s="17" t="s">
        <v>17</v>
      </c>
      <c r="F281" s="17" t="s">
        <v>19</v>
      </c>
      <c r="G281" s="7" t="n">
        <v>10</v>
      </c>
      <c r="H281" s="6" t="n">
        <v>169.58</v>
      </c>
      <c r="I281" s="6" t="n">
        <v>-1695.8</v>
      </c>
      <c r="J281" s="6" t="n">
        <v>0</v>
      </c>
      <c r="K281" s="6" t="n">
        <v>-1.02</v>
      </c>
      <c r="L281" s="6" t="n">
        <v>-0.16</v>
      </c>
      <c r="M281" s="6" t="s">
        <f>=I281+J281+K281+L281</f>
      </c>
      <c r="N281" s="17"/>
    </row>
    <row collapsed="false" customFormat="false" customHeight="false" hidden="false" ht="12.1" outlineLevel="0" r="282">
      <c r="A282" s="22" t="n">
        <v>44860.083333333</v>
      </c>
      <c r="B282" s="23" t="s">
        <v>419</v>
      </c>
      <c r="C282" s="23" t="s">
        <v>460</v>
      </c>
      <c r="D282" s="23" t="s">
        <v>419</v>
      </c>
      <c r="E282" s="23" t="s">
        <v>419</v>
      </c>
      <c r="F282" s="23" t="s">
        <v>19</v>
      </c>
      <c r="G282" s="24" t="n">
        <v>1</v>
      </c>
      <c r="H282" s="25" t="n">
        <v>56.42</v>
      </c>
      <c r="I282" s="25" t="n">
        <v>56.42</v>
      </c>
      <c r="J282" s="25" t="n">
        <v>0</v>
      </c>
      <c r="K282" s="25" t="n">
        <v>0</v>
      </c>
      <c r="L282" s="25" t="n">
        <v>0</v>
      </c>
      <c r="M282" s="6" t="s">
        <f>=I282+J282+K282+L282</f>
      </c>
      <c r="N282" s="23"/>
    </row>
    <row collapsed="false" customFormat="false" customHeight="false" hidden="false" ht="12.1" outlineLevel="0" r="283">
      <c r="A283" s="22" t="n">
        <v>44860.083333333</v>
      </c>
      <c r="B283" s="23" t="s">
        <v>419</v>
      </c>
      <c r="C283" s="23" t="s">
        <v>528</v>
      </c>
      <c r="D283" s="23" t="s">
        <v>419</v>
      </c>
      <c r="E283" s="23" t="s">
        <v>419</v>
      </c>
      <c r="F283" s="23" t="s">
        <v>19</v>
      </c>
      <c r="G283" s="24" t="n">
        <v>1</v>
      </c>
      <c r="H283" s="25" t="n">
        <v>256.39</v>
      </c>
      <c r="I283" s="25" t="n">
        <v>256.39</v>
      </c>
      <c r="J283" s="25" t="n">
        <v>0</v>
      </c>
      <c r="K283" s="25" t="n">
        <v>0</v>
      </c>
      <c r="L283" s="25" t="n">
        <v>0</v>
      </c>
      <c r="M283" s="6" t="s">
        <f>=I283+J283+K283+L283</f>
      </c>
      <c r="N283" s="23"/>
    </row>
    <row collapsed="false" customFormat="false" customHeight="false" hidden="false" ht="12.1" outlineLevel="0" r="284">
      <c r="A284" s="22" t="n">
        <v>44861.083333333</v>
      </c>
      <c r="B284" s="23" t="s">
        <v>414</v>
      </c>
      <c r="C284" s="23" t="s">
        <v>134</v>
      </c>
      <c r="D284" s="23" t="s">
        <v>414</v>
      </c>
      <c r="E284" s="23" t="s">
        <v>414</v>
      </c>
      <c r="F284" s="23" t="s">
        <v>19</v>
      </c>
      <c r="G284" s="24" t="n">
        <v>1</v>
      </c>
      <c r="H284" s="25" t="n">
        <v>4000</v>
      </c>
      <c r="I284" s="25" t="n">
        <v>4000</v>
      </c>
      <c r="J284" s="25" t="n">
        <v>0</v>
      </c>
      <c r="K284" s="25" t="n">
        <v>0</v>
      </c>
      <c r="L284" s="25" t="n">
        <v>0</v>
      </c>
      <c r="M284" s="6" t="s">
        <f>=I284+J284+K284+L284</f>
      </c>
      <c r="N284" s="23"/>
    </row>
    <row collapsed="false" customFormat="false" customHeight="false" hidden="false" ht="12.1" outlineLevel="0" r="285">
      <c r="A285" s="21" t="n">
        <v>44861.775347222</v>
      </c>
      <c r="B285" s="17" t="s">
        <v>75</v>
      </c>
      <c r="C285" s="17" t="s">
        <v>500</v>
      </c>
      <c r="D285" s="17" t="s">
        <v>349</v>
      </c>
      <c r="E285" s="17" t="s">
        <v>17</v>
      </c>
      <c r="F285" s="17" t="s">
        <v>19</v>
      </c>
      <c r="G285" s="7" t="n">
        <v>10</v>
      </c>
      <c r="H285" s="6" t="n">
        <v>66.86</v>
      </c>
      <c r="I285" s="6" t="n">
        <v>-668.6</v>
      </c>
      <c r="J285" s="6" t="n">
        <v>0</v>
      </c>
      <c r="K285" s="6" t="n">
        <v>-0.4</v>
      </c>
      <c r="L285" s="6" t="n">
        <v>-0.07</v>
      </c>
      <c r="M285" s="6" t="s">
        <f>=I285+J285+K285+L285</f>
      </c>
      <c r="N285" s="17"/>
    </row>
    <row collapsed="false" customFormat="false" customHeight="false" hidden="false" ht="12.1" outlineLevel="0" r="286">
      <c r="A286" s="21" t="n">
        <v>44861.775636574</v>
      </c>
      <c r="B286" s="17" t="s">
        <v>48</v>
      </c>
      <c r="C286" s="17" t="s">
        <v>452</v>
      </c>
      <c r="D286" s="17" t="s">
        <v>349</v>
      </c>
      <c r="E286" s="17" t="s">
        <v>17</v>
      </c>
      <c r="F286" s="17" t="s">
        <v>19</v>
      </c>
      <c r="G286" s="7" t="n">
        <v>20</v>
      </c>
      <c r="H286" s="6" t="n">
        <v>32.275</v>
      </c>
      <c r="I286" s="6" t="n">
        <v>-645.5</v>
      </c>
      <c r="J286" s="6" t="n">
        <v>0</v>
      </c>
      <c r="K286" s="6" t="n">
        <v>-0.39</v>
      </c>
      <c r="L286" s="6" t="n">
        <v>-0.06</v>
      </c>
      <c r="M286" s="6" t="s">
        <f>=I286+J286+K286+L286</f>
      </c>
      <c r="N286" s="17"/>
    </row>
    <row collapsed="false" customFormat="false" customHeight="false" hidden="false" ht="12.1" outlineLevel="0" r="287">
      <c r="A287" s="21" t="n">
        <v>44861.775902778</v>
      </c>
      <c r="B287" s="17" t="s">
        <v>24</v>
      </c>
      <c r="C287" s="17" t="s">
        <v>422</v>
      </c>
      <c r="D287" s="17" t="s">
        <v>349</v>
      </c>
      <c r="E287" s="17" t="s">
        <v>17</v>
      </c>
      <c r="F287" s="17" t="s">
        <v>19</v>
      </c>
      <c r="G287" s="7" t="n">
        <v>10</v>
      </c>
      <c r="H287" s="6" t="n">
        <v>219.85</v>
      </c>
      <c r="I287" s="6" t="n">
        <v>-2198.5</v>
      </c>
      <c r="J287" s="6" t="n">
        <v>0</v>
      </c>
      <c r="K287" s="6" t="n">
        <v>-1.32</v>
      </c>
      <c r="L287" s="6" t="n">
        <v>-0.21</v>
      </c>
      <c r="M287" s="6" t="s">
        <f>=I287+J287+K287+L287</f>
      </c>
      <c r="N287" s="17"/>
    </row>
    <row collapsed="false" customFormat="false" customHeight="false" hidden="false" ht="12.1" outlineLevel="0" r="288">
      <c r="A288" s="21" t="n">
        <v>44861.776423611</v>
      </c>
      <c r="B288" s="17" t="s">
        <v>62</v>
      </c>
      <c r="C288" s="17" t="s">
        <v>482</v>
      </c>
      <c r="D288" s="17" t="s">
        <v>349</v>
      </c>
      <c r="E288" s="17" t="s">
        <v>17</v>
      </c>
      <c r="F288" s="17" t="s">
        <v>19</v>
      </c>
      <c r="G288" s="7" t="n">
        <v>10</v>
      </c>
      <c r="H288" s="6" t="n">
        <v>58</v>
      </c>
      <c r="I288" s="6" t="n">
        <v>-580</v>
      </c>
      <c r="J288" s="6" t="n">
        <v>0</v>
      </c>
      <c r="K288" s="6" t="n">
        <v>-0.35</v>
      </c>
      <c r="L288" s="6" t="n">
        <v>-0.05</v>
      </c>
      <c r="M288" s="6" t="s">
        <f>=I288+J288+K288+L288</f>
      </c>
      <c r="N288" s="17"/>
    </row>
    <row collapsed="false" customFormat="false" customHeight="false" hidden="false" ht="12.1" outlineLevel="0" r="289">
      <c r="A289" s="21" t="n">
        <v>44861.776655093</v>
      </c>
      <c r="B289" s="17" t="s">
        <v>36</v>
      </c>
      <c r="C289" s="17" t="s">
        <v>431</v>
      </c>
      <c r="D289" s="17" t="s">
        <v>349</v>
      </c>
      <c r="E289" s="17" t="s">
        <v>17</v>
      </c>
      <c r="F289" s="17" t="s">
        <v>19</v>
      </c>
      <c r="G289" s="7" t="n">
        <v>1</v>
      </c>
      <c r="H289" s="6" t="n">
        <v>361.5</v>
      </c>
      <c r="I289" s="6" t="n">
        <v>-361.5</v>
      </c>
      <c r="J289" s="6" t="n">
        <v>0</v>
      </c>
      <c r="K289" s="6" t="n">
        <v>-0.21</v>
      </c>
      <c r="L289" s="6" t="n">
        <v>-0.03</v>
      </c>
      <c r="M289" s="6" t="s">
        <f>=I289+J289+K289+L289</f>
      </c>
      <c r="N289" s="17"/>
    </row>
    <row collapsed="false" customFormat="false" customHeight="false" hidden="false" ht="12.1" outlineLevel="0" r="290">
      <c r="A290" s="22" t="n">
        <v>44910.083333333</v>
      </c>
      <c r="B290" s="23" t="s">
        <v>419</v>
      </c>
      <c r="C290" s="23" t="s">
        <v>529</v>
      </c>
      <c r="D290" s="23" t="s">
        <v>419</v>
      </c>
      <c r="E290" s="23" t="s">
        <v>419</v>
      </c>
      <c r="F290" s="23" t="s">
        <v>19</v>
      </c>
      <c r="G290" s="24" t="n">
        <v>1</v>
      </c>
      <c r="H290" s="25" t="n">
        <v>59.84</v>
      </c>
      <c r="I290" s="25" t="n">
        <v>59.84</v>
      </c>
      <c r="J290" s="25" t="n">
        <v>0</v>
      </c>
      <c r="K290" s="25" t="n">
        <v>0</v>
      </c>
      <c r="L290" s="25" t="n">
        <v>0</v>
      </c>
      <c r="M290" s="6" t="s">
        <f>=I290+J290+K290+L290</f>
      </c>
      <c r="N290" s="23"/>
    </row>
    <row collapsed="false" customFormat="false" customHeight="false" hidden="false" ht="12.1" outlineLevel="0" r="291">
      <c r="A291" s="26" t="n">
        <v>44921.940972222</v>
      </c>
      <c r="B291" s="27" t="s">
        <v>355</v>
      </c>
      <c r="C291" s="27" t="s">
        <v>417</v>
      </c>
      <c r="D291" s="27" t="s">
        <v>352</v>
      </c>
      <c r="E291" s="27" t="s">
        <v>17</v>
      </c>
      <c r="F291" s="27" t="s">
        <v>19</v>
      </c>
      <c r="G291" s="28" t="n">
        <v>-20</v>
      </c>
      <c r="H291" s="29" t="n">
        <v>68.62</v>
      </c>
      <c r="I291" s="29" t="n">
        <v>1372.4</v>
      </c>
      <c r="J291" s="29" t="n">
        <v>0</v>
      </c>
      <c r="K291" s="29" t="n">
        <v>-0.82</v>
      </c>
      <c r="L291" s="29" t="n">
        <v>-0.41</v>
      </c>
      <c r="M291" s="6" t="s">
        <f>=I291+J291+K291+L291</f>
      </c>
      <c r="N291" s="27"/>
    </row>
    <row collapsed="false" customFormat="false" customHeight="false" hidden="false" ht="12.1" outlineLevel="0" r="292">
      <c r="A292" s="21" t="n">
        <v>44922.538900463</v>
      </c>
      <c r="B292" s="17" t="s">
        <v>27</v>
      </c>
      <c r="C292" s="17" t="s">
        <v>436</v>
      </c>
      <c r="D292" s="17" t="s">
        <v>349</v>
      </c>
      <c r="E292" s="17" t="s">
        <v>17</v>
      </c>
      <c r="F292" s="17" t="s">
        <v>19</v>
      </c>
      <c r="G292" s="7" t="n">
        <v>1000</v>
      </c>
      <c r="H292" s="6" t="n">
        <v>1.3</v>
      </c>
      <c r="I292" s="6" t="n">
        <v>-1300</v>
      </c>
      <c r="J292" s="6" t="n">
        <v>0</v>
      </c>
      <c r="K292" s="6" t="n">
        <v>-0.78</v>
      </c>
      <c r="L292" s="6" t="n">
        <v>-0.39</v>
      </c>
      <c r="M292" s="6" t="s">
        <f>=I292+J292+K292+L292</f>
      </c>
      <c r="N292" s="17"/>
    </row>
    <row collapsed="false" customFormat="false" customHeight="false" hidden="false" ht="12.1" outlineLevel="0" r="293">
      <c r="A293" s="22" t="n">
        <v>44923.083333333</v>
      </c>
      <c r="B293" s="23" t="s">
        <v>419</v>
      </c>
      <c r="C293" s="23" t="s">
        <v>530</v>
      </c>
      <c r="D293" s="23" t="s">
        <v>419</v>
      </c>
      <c r="E293" s="23" t="s">
        <v>419</v>
      </c>
      <c r="F293" s="23" t="s">
        <v>19</v>
      </c>
      <c r="G293" s="24" t="n">
        <v>1</v>
      </c>
      <c r="H293" s="25" t="n">
        <v>467</v>
      </c>
      <c r="I293" s="25" t="n">
        <v>467</v>
      </c>
      <c r="J293" s="25" t="n">
        <v>0</v>
      </c>
      <c r="K293" s="25" t="n">
        <v>0</v>
      </c>
      <c r="L293" s="25" t="n">
        <v>0</v>
      </c>
      <c r="M293" s="6" t="s">
        <f>=I293+J293+K293+L293</f>
      </c>
      <c r="N293" s="23"/>
    </row>
    <row collapsed="false" customFormat="false" customHeight="false" hidden="false" ht="12.1" outlineLevel="0" r="294">
      <c r="A294" s="22" t="n">
        <v>44923.083333333</v>
      </c>
      <c r="B294" s="23" t="s">
        <v>419</v>
      </c>
      <c r="C294" s="23" t="s">
        <v>530</v>
      </c>
      <c r="D294" s="23" t="s">
        <v>419</v>
      </c>
      <c r="E294" s="23" t="s">
        <v>419</v>
      </c>
      <c r="F294" s="23" t="s">
        <v>19</v>
      </c>
      <c r="G294" s="24" t="n">
        <v>1</v>
      </c>
      <c r="H294" s="25" t="n">
        <v>223</v>
      </c>
      <c r="I294" s="25" t="n">
        <v>223</v>
      </c>
      <c r="J294" s="25" t="n">
        <v>0</v>
      </c>
      <c r="K294" s="25" t="n">
        <v>0</v>
      </c>
      <c r="L294" s="25" t="n">
        <v>0</v>
      </c>
      <c r="M294" s="6" t="s">
        <f>=I294+J294+K294+L294</f>
      </c>
      <c r="N294" s="23"/>
    </row>
    <row collapsed="false" customFormat="false" customHeight="false" hidden="false" ht="12.1" outlineLevel="0" r="295">
      <c r="A295" s="21" t="n">
        <v>44923.912476852</v>
      </c>
      <c r="B295" s="17" t="s">
        <v>90</v>
      </c>
      <c r="C295" s="17" t="s">
        <v>453</v>
      </c>
      <c r="D295" s="17" t="s">
        <v>349</v>
      </c>
      <c r="E295" s="17" t="s">
        <v>91</v>
      </c>
      <c r="F295" s="17" t="s">
        <v>19</v>
      </c>
      <c r="G295" s="7" t="n">
        <v>50</v>
      </c>
      <c r="H295" s="6" t="n">
        <v>4.106</v>
      </c>
      <c r="I295" s="6" t="n">
        <v>-205.3</v>
      </c>
      <c r="J295" s="6" t="n">
        <v>0</v>
      </c>
      <c r="K295" s="6" t="n">
        <v>-0.12</v>
      </c>
      <c r="L295" s="6" t="n">
        <v>-0.07</v>
      </c>
      <c r="M295" s="6" t="s">
        <f>=I295+J295+K295+L295</f>
      </c>
      <c r="N295" s="17"/>
    </row>
    <row collapsed="false" customFormat="false" customHeight="false" hidden="false" ht="12.1" outlineLevel="0" r="296">
      <c r="A296" s="21" t="n">
        <v>44923.957858796</v>
      </c>
      <c r="B296" s="17" t="s">
        <v>87</v>
      </c>
      <c r="C296" s="17" t="s">
        <v>421</v>
      </c>
      <c r="D296" s="17" t="s">
        <v>349</v>
      </c>
      <c r="E296" s="17" t="s">
        <v>17</v>
      </c>
      <c r="F296" s="17" t="s">
        <v>19</v>
      </c>
      <c r="G296" s="7" t="n">
        <v>50000</v>
      </c>
      <c r="H296" s="6" t="n">
        <v>0.016505</v>
      </c>
      <c r="I296" s="6" t="n">
        <v>-825.25</v>
      </c>
      <c r="J296" s="6" t="n">
        <v>0</v>
      </c>
      <c r="K296" s="6" t="n">
        <v>-0.5</v>
      </c>
      <c r="L296" s="6" t="n">
        <v>-0.25</v>
      </c>
      <c r="M296" s="6" t="s">
        <f>=I296+J296+K296+L296</f>
      </c>
      <c r="N296" s="17"/>
    </row>
    <row collapsed="false" customFormat="false" customHeight="false" hidden="false" ht="12.1" outlineLevel="0" r="297">
      <c r="A297" s="22" t="n">
        <v>44949.083333333</v>
      </c>
      <c r="B297" s="23" t="s">
        <v>419</v>
      </c>
      <c r="C297" s="23" t="s">
        <v>531</v>
      </c>
      <c r="D297" s="23" t="s">
        <v>419</v>
      </c>
      <c r="E297" s="23" t="s">
        <v>419</v>
      </c>
      <c r="F297" s="23" t="s">
        <v>19</v>
      </c>
      <c r="G297" s="24" t="n">
        <v>1</v>
      </c>
      <c r="H297" s="25" t="n">
        <v>93.74</v>
      </c>
      <c r="I297" s="25" t="n">
        <v>93.74</v>
      </c>
      <c r="J297" s="25" t="n">
        <v>0</v>
      </c>
      <c r="K297" s="25" t="n">
        <v>0</v>
      </c>
      <c r="L297" s="25" t="n">
        <v>0</v>
      </c>
      <c r="M297" s="6" t="s">
        <f>=I297+J297+K297+L297</f>
      </c>
      <c r="N297" s="23"/>
    </row>
    <row collapsed="false" customFormat="false" customHeight="false" hidden="false" ht="12.1" outlineLevel="0" r="298">
      <c r="A298" s="22" t="n">
        <v>44950.083333333</v>
      </c>
      <c r="B298" s="23" t="s">
        <v>419</v>
      </c>
      <c r="C298" s="23" t="s">
        <v>532</v>
      </c>
      <c r="D298" s="23" t="s">
        <v>419</v>
      </c>
      <c r="E298" s="23" t="s">
        <v>419</v>
      </c>
      <c r="F298" s="23" t="s">
        <v>19</v>
      </c>
      <c r="G298" s="24" t="n">
        <v>1</v>
      </c>
      <c r="H298" s="25" t="n">
        <v>65.07</v>
      </c>
      <c r="I298" s="25" t="n">
        <v>65.07</v>
      </c>
      <c r="J298" s="25" t="n">
        <v>0</v>
      </c>
      <c r="K298" s="25" t="n">
        <v>0</v>
      </c>
      <c r="L298" s="25" t="n">
        <v>0</v>
      </c>
      <c r="M298" s="6" t="s">
        <f>=I298+J298+K298+L298</f>
      </c>
      <c r="N298" s="23"/>
    </row>
    <row collapsed="false" customFormat="false" customHeight="false" hidden="false" ht="12.1" outlineLevel="0" r="299">
      <c r="A299" s="22" t="n">
        <v>44951.083333333</v>
      </c>
      <c r="B299" s="23" t="s">
        <v>419</v>
      </c>
      <c r="C299" s="23" t="s">
        <v>460</v>
      </c>
      <c r="D299" s="23" t="s">
        <v>419</v>
      </c>
      <c r="E299" s="23" t="s">
        <v>419</v>
      </c>
      <c r="F299" s="23" t="s">
        <v>19</v>
      </c>
      <c r="G299" s="24" t="n">
        <v>1</v>
      </c>
      <c r="H299" s="25" t="n">
        <v>11.72</v>
      </c>
      <c r="I299" s="25" t="n">
        <v>11.72</v>
      </c>
      <c r="J299" s="25" t="n">
        <v>0</v>
      </c>
      <c r="K299" s="25" t="n">
        <v>0</v>
      </c>
      <c r="L299" s="25" t="n">
        <v>0</v>
      </c>
      <c r="M299" s="6" t="s">
        <f>=I299+J299+K299+L299</f>
      </c>
      <c r="N299" s="23"/>
    </row>
    <row collapsed="false" customFormat="false" customHeight="false" hidden="false" ht="12.1" outlineLevel="0" r="300">
      <c r="A300" s="22" t="n">
        <v>44951.083333333</v>
      </c>
      <c r="B300" s="23" t="s">
        <v>419</v>
      </c>
      <c r="C300" s="23" t="s">
        <v>533</v>
      </c>
      <c r="D300" s="23" t="s">
        <v>419</v>
      </c>
      <c r="E300" s="23" t="s">
        <v>419</v>
      </c>
      <c r="F300" s="23" t="s">
        <v>19</v>
      </c>
      <c r="G300" s="24" t="n">
        <v>1</v>
      </c>
      <c r="H300" s="25" t="n">
        <v>59.6</v>
      </c>
      <c r="I300" s="25" t="n">
        <v>59.6</v>
      </c>
      <c r="J300" s="25" t="n">
        <v>0</v>
      </c>
      <c r="K300" s="25" t="n">
        <v>0</v>
      </c>
      <c r="L300" s="25" t="n">
        <v>0</v>
      </c>
      <c r="M300" s="6" t="s">
        <f>=I300+J300+K300+L300</f>
      </c>
      <c r="N300" s="23"/>
    </row>
    <row collapsed="false" customFormat="false" customHeight="false" hidden="false" ht="12.1" outlineLevel="0" r="301">
      <c r="A301" s="22" t="n">
        <v>44953.083333333</v>
      </c>
      <c r="B301" s="23" t="s">
        <v>419</v>
      </c>
      <c r="C301" s="23" t="s">
        <v>534</v>
      </c>
      <c r="D301" s="23" t="s">
        <v>419</v>
      </c>
      <c r="E301" s="23" t="s">
        <v>419</v>
      </c>
      <c r="F301" s="23" t="s">
        <v>19</v>
      </c>
      <c r="G301" s="24" t="n">
        <v>1</v>
      </c>
      <c r="H301" s="25" t="n">
        <v>106.34</v>
      </c>
      <c r="I301" s="25" t="n">
        <v>106.34</v>
      </c>
      <c r="J301" s="25" t="n">
        <v>0</v>
      </c>
      <c r="K301" s="25" t="n">
        <v>0</v>
      </c>
      <c r="L301" s="25" t="n">
        <v>0</v>
      </c>
      <c r="M301" s="6" t="s">
        <f>=I301+J301+K301+L301</f>
      </c>
      <c r="N301" s="23"/>
    </row>
    <row collapsed="false" customFormat="false" customHeight="false" hidden="false" ht="12.1" outlineLevel="0" r="302">
      <c r="A302" s="22" t="n">
        <v>44957.083333333</v>
      </c>
      <c r="B302" s="23" t="s">
        <v>414</v>
      </c>
      <c r="C302" s="23" t="s">
        <v>134</v>
      </c>
      <c r="D302" s="23" t="s">
        <v>414</v>
      </c>
      <c r="E302" s="23" t="s">
        <v>414</v>
      </c>
      <c r="F302" s="23" t="s">
        <v>19</v>
      </c>
      <c r="G302" s="24" t="n">
        <v>1</v>
      </c>
      <c r="H302" s="25" t="n">
        <v>500</v>
      </c>
      <c r="I302" s="25" t="n">
        <v>500</v>
      </c>
      <c r="J302" s="25" t="n">
        <v>0</v>
      </c>
      <c r="K302" s="25" t="n">
        <v>0</v>
      </c>
      <c r="L302" s="25" t="n">
        <v>0</v>
      </c>
      <c r="M302" s="6" t="s">
        <f>=I302+J302+K302+L302</f>
      </c>
      <c r="N302" s="23"/>
    </row>
    <row collapsed="false" customFormat="false" customHeight="false" hidden="false" ht="12.1" outlineLevel="0" r="303">
      <c r="A303" s="21" t="n">
        <v>44957.590706019</v>
      </c>
      <c r="B303" s="17" t="s">
        <v>36</v>
      </c>
      <c r="C303" s="17" t="s">
        <v>431</v>
      </c>
      <c r="D303" s="17" t="s">
        <v>349</v>
      </c>
      <c r="E303" s="17" t="s">
        <v>17</v>
      </c>
      <c r="F303" s="17" t="s">
        <v>19</v>
      </c>
      <c r="G303" s="7" t="n">
        <v>1</v>
      </c>
      <c r="H303" s="6" t="n">
        <v>328.3</v>
      </c>
      <c r="I303" s="6" t="n">
        <v>-328.3</v>
      </c>
      <c r="J303" s="6" t="n">
        <v>0</v>
      </c>
      <c r="K303" s="6" t="n">
        <v>-0.2</v>
      </c>
      <c r="L303" s="6" t="n">
        <v>-0.1</v>
      </c>
      <c r="M303" s="6" t="s">
        <f>=I303+J303+K303+L303</f>
      </c>
      <c r="N303" s="17"/>
    </row>
    <row collapsed="false" customFormat="false" customHeight="false" hidden="false" ht="12.1" outlineLevel="0" r="304">
      <c r="A304" s="21" t="n">
        <v>44957.594305556</v>
      </c>
      <c r="B304" s="17" t="s">
        <v>45</v>
      </c>
      <c r="C304" s="17" t="s">
        <v>425</v>
      </c>
      <c r="D304" s="17" t="s">
        <v>349</v>
      </c>
      <c r="E304" s="17" t="s">
        <v>17</v>
      </c>
      <c r="F304" s="17" t="s">
        <v>19</v>
      </c>
      <c r="G304" s="7" t="n">
        <v>1</v>
      </c>
      <c r="H304" s="6" t="n">
        <v>454.4</v>
      </c>
      <c r="I304" s="6" t="n">
        <v>-454.4</v>
      </c>
      <c r="J304" s="6" t="n">
        <v>0</v>
      </c>
      <c r="K304" s="6" t="n">
        <v>-0.27</v>
      </c>
      <c r="L304" s="6" t="n">
        <v>-0.14</v>
      </c>
      <c r="M304" s="6" t="s">
        <f>=I304+J304+K304+L304</f>
      </c>
      <c r="N304" s="17"/>
    </row>
    <row collapsed="false" customFormat="false" customHeight="false" hidden="false" ht="12.1" outlineLevel="0" r="305">
      <c r="A305" s="22" t="n">
        <v>44965.083333333</v>
      </c>
      <c r="B305" s="23" t="s">
        <v>419</v>
      </c>
      <c r="C305" s="23" t="s">
        <v>535</v>
      </c>
      <c r="D305" s="23" t="s">
        <v>419</v>
      </c>
      <c r="E305" s="23" t="s">
        <v>419</v>
      </c>
      <c r="F305" s="23" t="s">
        <v>19</v>
      </c>
      <c r="G305" s="24" t="n">
        <v>1</v>
      </c>
      <c r="H305" s="25" t="n">
        <v>88.76</v>
      </c>
      <c r="I305" s="25" t="n">
        <v>88.76</v>
      </c>
      <c r="J305" s="25" t="n">
        <v>0</v>
      </c>
      <c r="K305" s="25" t="n">
        <v>0</v>
      </c>
      <c r="L305" s="25" t="n">
        <v>0</v>
      </c>
      <c r="M305" s="6" t="s">
        <f>=I305+J305+K305+L305</f>
      </c>
      <c r="N305" s="23"/>
    </row>
    <row collapsed="false" customFormat="false" customHeight="false" hidden="false" ht="12.1" outlineLevel="0" r="306">
      <c r="A306" s="22" t="n">
        <v>44986.083333333</v>
      </c>
      <c r="B306" s="23" t="s">
        <v>419</v>
      </c>
      <c r="C306" s="23" t="s">
        <v>536</v>
      </c>
      <c r="D306" s="23" t="s">
        <v>419</v>
      </c>
      <c r="E306" s="23" t="s">
        <v>419</v>
      </c>
      <c r="F306" s="23" t="s">
        <v>19</v>
      </c>
      <c r="G306" s="24" t="n">
        <v>1</v>
      </c>
      <c r="H306" s="25" t="n">
        <v>97.23</v>
      </c>
      <c r="I306" s="25" t="n">
        <v>97.23</v>
      </c>
      <c r="J306" s="25" t="n">
        <v>0</v>
      </c>
      <c r="K306" s="25" t="n">
        <v>0</v>
      </c>
      <c r="L306" s="25" t="n">
        <v>0</v>
      </c>
      <c r="M306" s="6" t="s">
        <f>=I306+J306+K306+L306</f>
      </c>
      <c r="N306" s="23"/>
    </row>
    <row collapsed="false" customFormat="false" customHeight="false" hidden="false" ht="12.1" outlineLevel="0" r="307">
      <c r="A307" s="22" t="n">
        <v>45007.083333333</v>
      </c>
      <c r="B307" s="23" t="s">
        <v>419</v>
      </c>
      <c r="C307" s="23" t="s">
        <v>537</v>
      </c>
      <c r="D307" s="23" t="s">
        <v>419</v>
      </c>
      <c r="E307" s="23" t="s">
        <v>419</v>
      </c>
      <c r="F307" s="23" t="s">
        <v>19</v>
      </c>
      <c r="G307" s="24" t="n">
        <v>1</v>
      </c>
      <c r="H307" s="25" t="n">
        <v>38.64</v>
      </c>
      <c r="I307" s="25" t="n">
        <v>38.64</v>
      </c>
      <c r="J307" s="25" t="n">
        <v>0</v>
      </c>
      <c r="K307" s="25" t="n">
        <v>0</v>
      </c>
      <c r="L307" s="25" t="n">
        <v>0</v>
      </c>
      <c r="M307" s="6" t="s">
        <f>=I307+J307+K307+L307</f>
      </c>
      <c r="N307" s="23"/>
    </row>
    <row collapsed="false" customFormat="false" customHeight="false" hidden="false" ht="12.1" outlineLevel="0" r="308">
      <c r="A308" s="22" t="n">
        <v>45041.083333333</v>
      </c>
      <c r="B308" s="23" t="s">
        <v>419</v>
      </c>
      <c r="C308" s="23" t="s">
        <v>538</v>
      </c>
      <c r="D308" s="23" t="s">
        <v>419</v>
      </c>
      <c r="E308" s="23" t="s">
        <v>419</v>
      </c>
      <c r="F308" s="23" t="s">
        <v>19</v>
      </c>
      <c r="G308" s="24" t="n">
        <v>1</v>
      </c>
      <c r="H308" s="25" t="n">
        <v>65.07</v>
      </c>
      <c r="I308" s="25" t="n">
        <v>65.07</v>
      </c>
      <c r="J308" s="25" t="n">
        <v>0</v>
      </c>
      <c r="K308" s="25" t="n">
        <v>0</v>
      </c>
      <c r="L308" s="25" t="n">
        <v>0</v>
      </c>
      <c r="M308" s="6" t="s">
        <f>=I308+J308+K308+L308</f>
      </c>
      <c r="N308" s="23"/>
    </row>
    <row collapsed="false" customFormat="false" customHeight="false" hidden="false" ht="12.1" outlineLevel="0" r="309">
      <c r="A309" s="22" t="n">
        <v>45062.083333333</v>
      </c>
      <c r="B309" s="23" t="s">
        <v>419</v>
      </c>
      <c r="C309" s="23" t="s">
        <v>524</v>
      </c>
      <c r="D309" s="23" t="s">
        <v>419</v>
      </c>
      <c r="E309" s="23" t="s">
        <v>419</v>
      </c>
      <c r="F309" s="23" t="s">
        <v>19</v>
      </c>
      <c r="G309" s="24" t="n">
        <v>1</v>
      </c>
      <c r="H309" s="25" t="n">
        <v>183.6</v>
      </c>
      <c r="I309" s="25" t="n">
        <v>183.6</v>
      </c>
      <c r="J309" s="25" t="n">
        <v>0</v>
      </c>
      <c r="K309" s="25" t="n">
        <v>0</v>
      </c>
      <c r="L309" s="25" t="n">
        <v>0</v>
      </c>
      <c r="M309" s="6" t="s">
        <f>=I309+J309+K309+L309</f>
      </c>
      <c r="N309" s="23"/>
    </row>
    <row collapsed="false" customFormat="false" customHeight="false" hidden="false" ht="12.1" outlineLevel="0" r="310">
      <c r="A310" s="22" t="n">
        <v>45065.083333333</v>
      </c>
      <c r="B310" s="23" t="s">
        <v>419</v>
      </c>
      <c r="C310" s="23" t="s">
        <v>507</v>
      </c>
      <c r="D310" s="23" t="s">
        <v>419</v>
      </c>
      <c r="E310" s="23" t="s">
        <v>419</v>
      </c>
      <c r="F310" s="23" t="s">
        <v>19</v>
      </c>
      <c r="G310" s="24" t="n">
        <v>1</v>
      </c>
      <c r="H310" s="25" t="n">
        <v>52.58</v>
      </c>
      <c r="I310" s="25" t="n">
        <v>52.58</v>
      </c>
      <c r="J310" s="25" t="n">
        <v>0</v>
      </c>
      <c r="K310" s="25" t="n">
        <v>0</v>
      </c>
      <c r="L310" s="25" t="n">
        <v>0</v>
      </c>
      <c r="M310" s="6" t="s">
        <f>=I310+J310+K310+L310</f>
      </c>
      <c r="N310" s="23"/>
    </row>
    <row collapsed="false" customFormat="false" customHeight="false" hidden="false" ht="12.1" outlineLevel="0" r="311">
      <c r="A311" s="22" t="n">
        <v>45065.083333333</v>
      </c>
      <c r="B311" s="23" t="s">
        <v>419</v>
      </c>
      <c r="C311" s="23" t="s">
        <v>507</v>
      </c>
      <c r="D311" s="23" t="s">
        <v>419</v>
      </c>
      <c r="E311" s="23" t="s">
        <v>419</v>
      </c>
      <c r="F311" s="23" t="s">
        <v>19</v>
      </c>
      <c r="G311" s="24" t="n">
        <v>1</v>
      </c>
      <c r="H311" s="25" t="n">
        <v>52.58</v>
      </c>
      <c r="I311" s="25" t="n">
        <v>52.58</v>
      </c>
      <c r="J311" s="25" t="n">
        <v>0</v>
      </c>
      <c r="K311" s="25" t="n">
        <v>0</v>
      </c>
      <c r="L311" s="25" t="n">
        <v>0</v>
      </c>
      <c r="M311" s="6" t="s">
        <f>=I311+J311+K311+L311</f>
      </c>
      <c r="N311" s="23"/>
    </row>
    <row collapsed="false" customFormat="false" customHeight="false" hidden="false" ht="12.1" outlineLevel="0" r="312">
      <c r="A312" s="22" t="n">
        <v>45071.083333333</v>
      </c>
      <c r="B312" s="23" t="s">
        <v>419</v>
      </c>
      <c r="C312" s="23" t="s">
        <v>539</v>
      </c>
      <c r="D312" s="23" t="s">
        <v>419</v>
      </c>
      <c r="E312" s="23" t="s">
        <v>419</v>
      </c>
      <c r="F312" s="23" t="s">
        <v>19</v>
      </c>
      <c r="G312" s="24" t="n">
        <v>1</v>
      </c>
      <c r="H312" s="25" t="n">
        <v>217</v>
      </c>
      <c r="I312" s="25" t="n">
        <v>217</v>
      </c>
      <c r="J312" s="25" t="n">
        <v>0</v>
      </c>
      <c r="K312" s="25" t="n">
        <v>0</v>
      </c>
      <c r="L312" s="25" t="n">
        <v>0</v>
      </c>
      <c r="M312" s="6" t="s">
        <f>=I312+J312+K312+L312</f>
      </c>
      <c r="N312" s="23"/>
    </row>
    <row collapsed="false" customFormat="false" customHeight="false" hidden="false" ht="12.1" outlineLevel="0" r="313">
      <c r="A313" s="22" t="n">
        <v>45071.083333333</v>
      </c>
      <c r="B313" s="23" t="s">
        <v>419</v>
      </c>
      <c r="C313" s="23" t="s">
        <v>540</v>
      </c>
      <c r="D313" s="23" t="s">
        <v>419</v>
      </c>
      <c r="E313" s="23" t="s">
        <v>419</v>
      </c>
      <c r="F313" s="23" t="s">
        <v>19</v>
      </c>
      <c r="G313" s="24" t="n">
        <v>1</v>
      </c>
      <c r="H313" s="25" t="n">
        <v>1088</v>
      </c>
      <c r="I313" s="25" t="n">
        <v>1088</v>
      </c>
      <c r="J313" s="25" t="n">
        <v>0</v>
      </c>
      <c r="K313" s="25" t="n">
        <v>0</v>
      </c>
      <c r="L313" s="25" t="n">
        <v>0</v>
      </c>
      <c r="M313" s="6" t="s">
        <f>=I313+J313+K313+L313</f>
      </c>
      <c r="N313" s="23"/>
    </row>
    <row collapsed="false" customFormat="false" customHeight="false" hidden="false" ht="12.1" outlineLevel="0" r="314">
      <c r="A314" s="22" t="n">
        <v>45071.083333333</v>
      </c>
      <c r="B314" s="23" t="s">
        <v>419</v>
      </c>
      <c r="C314" s="23" t="s">
        <v>541</v>
      </c>
      <c r="D314" s="23" t="s">
        <v>419</v>
      </c>
      <c r="E314" s="23" t="s">
        <v>419</v>
      </c>
      <c r="F314" s="23" t="s">
        <v>19</v>
      </c>
      <c r="G314" s="24" t="n">
        <v>1</v>
      </c>
      <c r="H314" s="25" t="n">
        <v>653</v>
      </c>
      <c r="I314" s="25" t="n">
        <v>653</v>
      </c>
      <c r="J314" s="25" t="n">
        <v>0</v>
      </c>
      <c r="K314" s="25" t="n">
        <v>0</v>
      </c>
      <c r="L314" s="25" t="n">
        <v>0</v>
      </c>
      <c r="M314" s="6" t="s">
        <f>=I314+J314+K314+L314</f>
      </c>
      <c r="N314" s="23"/>
    </row>
    <row collapsed="false" customFormat="false" customHeight="false" hidden="false" ht="12.1" outlineLevel="0" r="315">
      <c r="A315" s="21" t="n">
        <v>45071.993761574</v>
      </c>
      <c r="B315" s="17" t="s">
        <v>33</v>
      </c>
      <c r="C315" s="17" t="s">
        <v>483</v>
      </c>
      <c r="D315" s="17" t="s">
        <v>349</v>
      </c>
      <c r="E315" s="17" t="s">
        <v>17</v>
      </c>
      <c r="F315" s="17" t="s">
        <v>19</v>
      </c>
      <c r="G315" s="7" t="n">
        <v>10</v>
      </c>
      <c r="H315" s="6" t="n">
        <v>161.87</v>
      </c>
      <c r="I315" s="6" t="n">
        <v>-1618.7</v>
      </c>
      <c r="J315" s="6" t="n">
        <v>0</v>
      </c>
      <c r="K315" s="6" t="n">
        <v>-0.97</v>
      </c>
      <c r="L315" s="6" t="n">
        <v>-0.49</v>
      </c>
      <c r="M315" s="6" t="s">
        <f>=I315+J315+K315+L315</f>
      </c>
      <c r="N315" s="17"/>
    </row>
    <row collapsed="false" customFormat="false" customHeight="false" hidden="false" ht="12.1" outlineLevel="0" r="316">
      <c r="A316" s="21" t="n">
        <v>45071.996550926</v>
      </c>
      <c r="B316" s="17" t="s">
        <v>75</v>
      </c>
      <c r="C316" s="17" t="s">
        <v>500</v>
      </c>
      <c r="D316" s="17" t="s">
        <v>349</v>
      </c>
      <c r="E316" s="17" t="s">
        <v>17</v>
      </c>
      <c r="F316" s="17" t="s">
        <v>19</v>
      </c>
      <c r="G316" s="7" t="n">
        <v>10</v>
      </c>
      <c r="H316" s="6" t="n">
        <v>66.33</v>
      </c>
      <c r="I316" s="6" t="n">
        <v>-663.3</v>
      </c>
      <c r="J316" s="6" t="n">
        <v>0</v>
      </c>
      <c r="K316" s="6" t="n">
        <v>-0.4</v>
      </c>
      <c r="L316" s="6" t="n">
        <v>-0.19</v>
      </c>
      <c r="M316" s="6" t="s">
        <f>=I316+J316+K316+L316</f>
      </c>
      <c r="N316" s="17"/>
    </row>
    <row collapsed="false" customFormat="false" customHeight="false" hidden="false" ht="12.1" outlineLevel="0" r="317">
      <c r="A317" s="21" t="n">
        <v>45071.997905093</v>
      </c>
      <c r="B317" s="17" t="s">
        <v>90</v>
      </c>
      <c r="C317" s="17" t="s">
        <v>453</v>
      </c>
      <c r="D317" s="17" t="s">
        <v>349</v>
      </c>
      <c r="E317" s="17" t="s">
        <v>91</v>
      </c>
      <c r="F317" s="17" t="s">
        <v>19</v>
      </c>
      <c r="G317" s="7" t="n">
        <v>55</v>
      </c>
      <c r="H317" s="6" t="n">
        <v>5.212</v>
      </c>
      <c r="I317" s="6" t="n">
        <v>-286.66</v>
      </c>
      <c r="J317" s="6" t="n">
        <v>0</v>
      </c>
      <c r="K317" s="6" t="n">
        <v>-0.17</v>
      </c>
      <c r="L317" s="6" t="n">
        <v>-0.09</v>
      </c>
      <c r="M317" s="6" t="s">
        <f>=I317+J317+K317+L317</f>
      </c>
      <c r="N317" s="17"/>
    </row>
    <row collapsed="false" customFormat="false" customHeight="false" hidden="false" ht="12.1" outlineLevel="0" r="318">
      <c r="A318" s="22" t="n">
        <v>45090.083333333</v>
      </c>
      <c r="B318" s="23" t="s">
        <v>419</v>
      </c>
      <c r="C318" s="23" t="s">
        <v>542</v>
      </c>
      <c r="D318" s="23" t="s">
        <v>419</v>
      </c>
      <c r="E318" s="23" t="s">
        <v>419</v>
      </c>
      <c r="F318" s="23" t="s">
        <v>19</v>
      </c>
      <c r="G318" s="24" t="n">
        <v>1</v>
      </c>
      <c r="H318" s="25" t="n">
        <v>41.88</v>
      </c>
      <c r="I318" s="25" t="n">
        <v>41.88</v>
      </c>
      <c r="J318" s="25" t="n">
        <v>0</v>
      </c>
      <c r="K318" s="25" t="n">
        <v>0</v>
      </c>
      <c r="L318" s="25" t="n">
        <v>0</v>
      </c>
      <c r="M318" s="6" t="s">
        <f>=I318+J318+K318+L318</f>
      </c>
      <c r="N318" s="23"/>
    </row>
    <row collapsed="false" customFormat="false" customHeight="false" hidden="false" ht="12.1" outlineLevel="0" r="319">
      <c r="A319" s="22" t="n">
        <v>45091.083333333</v>
      </c>
      <c r="B319" s="23" t="s">
        <v>419</v>
      </c>
      <c r="C319" s="23" t="s">
        <v>511</v>
      </c>
      <c r="D319" s="23" t="s">
        <v>419</v>
      </c>
      <c r="E319" s="23" t="s">
        <v>419</v>
      </c>
      <c r="F319" s="23" t="s">
        <v>19</v>
      </c>
      <c r="G319" s="24" t="n">
        <v>1</v>
      </c>
      <c r="H319" s="25" t="n">
        <v>98.46</v>
      </c>
      <c r="I319" s="25" t="n">
        <v>98.46</v>
      </c>
      <c r="J319" s="25" t="n">
        <v>0</v>
      </c>
      <c r="K319" s="25" t="n">
        <v>0</v>
      </c>
      <c r="L319" s="25" t="n">
        <v>0</v>
      </c>
      <c r="M319" s="6" t="s">
        <f>=I319+J319+K319+L319</f>
      </c>
      <c r="N319" s="23"/>
    </row>
    <row collapsed="false" customFormat="false" customHeight="false" hidden="false" ht="12.1" outlineLevel="0" r="320">
      <c r="A320" s="22" t="n">
        <v>45091.083333333</v>
      </c>
      <c r="B320" s="23" t="s">
        <v>419</v>
      </c>
      <c r="C320" s="23" t="s">
        <v>543</v>
      </c>
      <c r="D320" s="23" t="s">
        <v>419</v>
      </c>
      <c r="E320" s="23" t="s">
        <v>419</v>
      </c>
      <c r="F320" s="23" t="s">
        <v>19</v>
      </c>
      <c r="G320" s="24" t="n">
        <v>1</v>
      </c>
      <c r="H320" s="25" t="n">
        <v>172.55</v>
      </c>
      <c r="I320" s="25" t="n">
        <v>172.55</v>
      </c>
      <c r="J320" s="25" t="n">
        <v>0</v>
      </c>
      <c r="K320" s="25" t="n">
        <v>0</v>
      </c>
      <c r="L320" s="25" t="n">
        <v>0</v>
      </c>
      <c r="M320" s="6" t="s">
        <f>=I320+J320+K320+L320</f>
      </c>
      <c r="N320" s="23"/>
    </row>
    <row collapsed="false" customFormat="false" customHeight="false" hidden="false" ht="12.1" outlineLevel="0" r="321">
      <c r="A321" s="22" t="n">
        <v>45092.083333333</v>
      </c>
      <c r="B321" s="23" t="s">
        <v>419</v>
      </c>
      <c r="C321" s="23" t="s">
        <v>530</v>
      </c>
      <c r="D321" s="23" t="s">
        <v>419</v>
      </c>
      <c r="E321" s="23" t="s">
        <v>419</v>
      </c>
      <c r="F321" s="23" t="s">
        <v>19</v>
      </c>
      <c r="G321" s="24" t="n">
        <v>1</v>
      </c>
      <c r="H321" s="25" t="n">
        <v>381</v>
      </c>
      <c r="I321" s="25" t="n">
        <v>381</v>
      </c>
      <c r="J321" s="25" t="n">
        <v>0</v>
      </c>
      <c r="K321" s="25" t="n">
        <v>0</v>
      </c>
      <c r="L321" s="25" t="n">
        <v>0</v>
      </c>
      <c r="M321" s="6" t="s">
        <f>=I321+J321+K321+L321</f>
      </c>
      <c r="N321" s="23"/>
    </row>
    <row collapsed="false" customFormat="false" customHeight="false" hidden="false" ht="12.1" outlineLevel="0"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 t="s">
        <v>544</v>
      </c>
      <c r="M322" s="5" t="s">
        <f>=SUM(M2:M321)</f>
      </c>
      <c r="N322" s="4"/>
    </row>
  </sheetData>
  <autoFilter ref="A1:N32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2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5" t="s">
        <v>126</v>
      </c>
      <c r="B1" s="35" t="s">
        <v>545</v>
      </c>
      <c r="C1" s="35" t="s">
        <v>0</v>
      </c>
      <c r="D1" s="35" t="s">
        <v>2</v>
      </c>
      <c r="E1" s="35" t="s">
        <v>546</v>
      </c>
      <c r="F1" s="35" t="s">
        <v>3</v>
      </c>
      <c r="G1" s="35" t="s">
        <v>547</v>
      </c>
      <c r="H1" s="35" t="s">
        <v>548</v>
      </c>
      <c r="I1" s="35" t="s">
        <v>549</v>
      </c>
      <c r="J1" s="35" t="s">
        <v>550</v>
      </c>
      <c r="K1" s="35" t="s">
        <v>551</v>
      </c>
      <c r="L1" s="35" t="s">
        <v>552</v>
      </c>
      <c r="M1" s="35" t="s">
        <v>553</v>
      </c>
      <c r="N1" s="35" t="s">
        <v>554</v>
      </c>
    </row>
    <row collapsed="false" customFormat="false" customHeight="false" hidden="false" ht="12.1" outlineLevel="0" r="2">
      <c r="A2" s="34" t="n">
        <v>44193</v>
      </c>
      <c r="B2" s="17" t="s">
        <v>555</v>
      </c>
      <c r="C2" s="17" t="s">
        <v>355</v>
      </c>
      <c r="D2" s="17" t="s">
        <v>556</v>
      </c>
      <c r="E2" s="7" t="n">
        <v>10</v>
      </c>
      <c r="F2" s="17" t="s">
        <v>19</v>
      </c>
      <c r="G2" s="6" t="n">
        <v>5.08</v>
      </c>
      <c r="H2" s="6" t="n">
        <v>139.68</v>
      </c>
      <c r="I2" s="6" t="n">
        <v>143.6</v>
      </c>
      <c r="J2" s="6" t="n">
        <v>7</v>
      </c>
      <c r="K2" s="6" t="n">
        <v>50.8</v>
      </c>
      <c r="L2" s="6" t="n">
        <v>43.8</v>
      </c>
      <c r="M2" s="6" t="n">
        <v>3.05</v>
      </c>
      <c r="N2" s="6" t="n">
        <v>3.14</v>
      </c>
    </row>
    <row collapsed="false" customFormat="false" customHeight="false" hidden="false" ht="12.1" outlineLevel="0" r="3">
      <c r="A3" s="34" t="n">
        <v>44323</v>
      </c>
      <c r="B3" s="17" t="s">
        <v>555</v>
      </c>
      <c r="C3" s="17" t="s">
        <v>77</v>
      </c>
      <c r="D3" s="17" t="s">
        <v>78</v>
      </c>
      <c r="E3" s="7" t="n">
        <v>1</v>
      </c>
      <c r="F3" s="17" t="s">
        <v>19</v>
      </c>
      <c r="G3" s="6" t="n">
        <v>66.3</v>
      </c>
      <c r="H3" s="6" t="n">
        <v>1662.3</v>
      </c>
      <c r="I3" s="6" t="n">
        <v>1491.94</v>
      </c>
      <c r="J3" s="6" t="n">
        <v>9</v>
      </c>
      <c r="K3" s="6" t="n">
        <v>66.3</v>
      </c>
      <c r="L3" s="6" t="n">
        <v>57.3</v>
      </c>
      <c r="M3" s="6" t="n">
        <v>3.84</v>
      </c>
      <c r="N3" s="6" t="n">
        <v>3.45</v>
      </c>
    </row>
    <row collapsed="false" customFormat="false" customHeight="false" hidden="false" ht="12.1" outlineLevel="0" r="4">
      <c r="A4" s="34" t="n">
        <v>44327</v>
      </c>
      <c r="B4" s="17" t="s">
        <v>555</v>
      </c>
      <c r="C4" s="17" t="s">
        <v>45</v>
      </c>
      <c r="D4" s="17" t="s">
        <v>46</v>
      </c>
      <c r="E4" s="7" t="n">
        <v>1</v>
      </c>
      <c r="F4" s="17" t="s">
        <v>19</v>
      </c>
      <c r="G4" s="6" t="n">
        <v>39</v>
      </c>
      <c r="H4" s="6" t="n">
        <v>781</v>
      </c>
      <c r="I4" s="6" t="n">
        <v>842.99</v>
      </c>
      <c r="J4" s="6" t="n">
        <v>5</v>
      </c>
      <c r="K4" s="6" t="n">
        <v>39</v>
      </c>
      <c r="L4" s="6" t="n">
        <v>34</v>
      </c>
      <c r="M4" s="6" t="n">
        <v>4.03</v>
      </c>
      <c r="N4" s="6" t="n">
        <v>4.35</v>
      </c>
    </row>
    <row collapsed="false" customFormat="false" customHeight="false" hidden="false" ht="12.1" outlineLevel="0" r="5">
      <c r="A5" s="34" t="n">
        <v>44328</v>
      </c>
      <c r="B5" s="17" t="s">
        <v>555</v>
      </c>
      <c r="C5" s="17" t="s">
        <v>16</v>
      </c>
      <c r="D5" s="17" t="s">
        <v>18</v>
      </c>
      <c r="E5" s="7" t="n">
        <v>10</v>
      </c>
      <c r="F5" s="17" t="s">
        <v>19</v>
      </c>
      <c r="G5" s="6" t="n">
        <v>18.7</v>
      </c>
      <c r="H5" s="6" t="n">
        <v>280.59</v>
      </c>
      <c r="I5" s="6" t="n">
        <v>270.82</v>
      </c>
      <c r="J5" s="6" t="n">
        <v>24</v>
      </c>
      <c r="K5" s="6" t="n">
        <v>187</v>
      </c>
      <c r="L5" s="6" t="n">
        <v>163</v>
      </c>
      <c r="M5" s="6" t="n">
        <v>6.02</v>
      </c>
      <c r="N5" s="6" t="n">
        <v>5.81</v>
      </c>
    </row>
    <row collapsed="false" customFormat="false" customHeight="false" hidden="false" ht="12.1" outlineLevel="0" r="6">
      <c r="A6" s="34" t="n">
        <v>44348</v>
      </c>
      <c r="B6" s="17" t="s">
        <v>555</v>
      </c>
      <c r="C6" s="17" t="s">
        <v>39</v>
      </c>
      <c r="D6" s="17" t="s">
        <v>40</v>
      </c>
      <c r="E6" s="7" t="n">
        <v>1</v>
      </c>
      <c r="F6" s="17" t="s">
        <v>19</v>
      </c>
      <c r="G6" s="6" t="n">
        <v>36.27</v>
      </c>
      <c r="H6" s="6" t="n">
        <v>1695.2</v>
      </c>
      <c r="I6" s="6" t="n">
        <v>1773.02</v>
      </c>
      <c r="J6" s="6" t="n">
        <v>5</v>
      </c>
      <c r="K6" s="6" t="n">
        <v>36.27</v>
      </c>
      <c r="L6" s="6" t="n">
        <v>31.27</v>
      </c>
      <c r="M6" s="6" t="n">
        <v>1.76</v>
      </c>
      <c r="N6" s="6" t="n">
        <v>1.84</v>
      </c>
    </row>
    <row collapsed="false" customFormat="false" customHeight="false" hidden="false" ht="12.1" outlineLevel="0" r="7">
      <c r="A7" s="34" t="n">
        <v>44348</v>
      </c>
      <c r="B7" s="17" t="s">
        <v>555</v>
      </c>
      <c r="C7" s="17" t="s">
        <v>39</v>
      </c>
      <c r="D7" s="17" t="s">
        <v>40</v>
      </c>
      <c r="E7" s="7" t="n">
        <v>1</v>
      </c>
      <c r="F7" s="17" t="s">
        <v>19</v>
      </c>
      <c r="G7" s="6" t="n">
        <v>46.77</v>
      </c>
      <c r="H7" s="6" t="n">
        <v>1695.2</v>
      </c>
      <c r="I7" s="6" t="n">
        <v>1773.02</v>
      </c>
      <c r="J7" s="6" t="n">
        <v>6</v>
      </c>
      <c r="K7" s="6" t="n">
        <v>46.77</v>
      </c>
      <c r="L7" s="6" t="n">
        <v>40.77</v>
      </c>
      <c r="M7" s="6" t="n">
        <v>2.3</v>
      </c>
      <c r="N7" s="6" t="n">
        <v>2.41</v>
      </c>
    </row>
    <row collapsed="false" customFormat="false" customHeight="false" hidden="false" ht="12.1" outlineLevel="0" r="8">
      <c r="A8" s="34" t="n">
        <v>44369</v>
      </c>
      <c r="B8" s="17" t="s">
        <v>555</v>
      </c>
      <c r="C8" s="17" t="s">
        <v>27</v>
      </c>
      <c r="D8" s="17" t="s">
        <v>28</v>
      </c>
      <c r="E8" s="7" t="n">
        <v>2000</v>
      </c>
      <c r="F8" s="17" t="s">
        <v>19</v>
      </c>
      <c r="G8" s="6" t="n">
        <v>0.1269</v>
      </c>
      <c r="H8" s="6" t="n">
        <v>2.833</v>
      </c>
      <c r="I8" s="6" t="n">
        <v>2.89</v>
      </c>
      <c r="J8" s="6" t="n">
        <v>33</v>
      </c>
      <c r="K8" s="6" t="n">
        <v>253.7721</v>
      </c>
      <c r="L8" s="6" t="n">
        <v>220.77</v>
      </c>
      <c r="M8" s="6" t="n">
        <v>3.82</v>
      </c>
      <c r="N8" s="6" t="n">
        <v>3.9</v>
      </c>
    </row>
    <row collapsed="false" customFormat="false" customHeight="false" hidden="false" ht="12.1" outlineLevel="0" r="9">
      <c r="A9" s="34" t="n">
        <v>44379</v>
      </c>
      <c r="B9" s="17" t="s">
        <v>555</v>
      </c>
      <c r="C9" s="17" t="s">
        <v>53</v>
      </c>
      <c r="D9" s="17" t="s">
        <v>54</v>
      </c>
      <c r="E9" s="7" t="n">
        <v>1000</v>
      </c>
      <c r="F9" s="17" t="s">
        <v>19</v>
      </c>
      <c r="G9" s="6" t="n">
        <v>0.06</v>
      </c>
      <c r="H9" s="6" t="n">
        <v>0.741</v>
      </c>
      <c r="I9" s="6" t="n">
        <v>0.82</v>
      </c>
      <c r="J9" s="6" t="n">
        <v>8</v>
      </c>
      <c r="K9" s="6" t="n">
        <v>60</v>
      </c>
      <c r="L9" s="6" t="n">
        <v>52</v>
      </c>
      <c r="M9" s="6" t="n">
        <v>6.33</v>
      </c>
      <c r="N9" s="6" t="n">
        <v>7.02</v>
      </c>
    </row>
    <row collapsed="false" customFormat="false" customHeight="false" hidden="false" ht="12.1" outlineLevel="0" r="10">
      <c r="A10" s="34" t="n">
        <v>44385</v>
      </c>
      <c r="B10" s="17" t="s">
        <v>555</v>
      </c>
      <c r="C10" s="17" t="s">
        <v>24</v>
      </c>
      <c r="D10" s="17" t="s">
        <v>25</v>
      </c>
      <c r="E10" s="7" t="n">
        <v>10</v>
      </c>
      <c r="F10" s="17" t="s">
        <v>19</v>
      </c>
      <c r="G10" s="6" t="n">
        <v>26.51</v>
      </c>
      <c r="H10" s="6" t="n">
        <v>318.2</v>
      </c>
      <c r="I10" s="6" t="n">
        <v>329.13</v>
      </c>
      <c r="J10" s="6" t="n">
        <v>34</v>
      </c>
      <c r="K10" s="6" t="n">
        <v>265.1</v>
      </c>
      <c r="L10" s="6" t="n">
        <v>231.1</v>
      </c>
      <c r="M10" s="6" t="n">
        <v>7.02</v>
      </c>
      <c r="N10" s="6" t="n">
        <v>7.26</v>
      </c>
    </row>
    <row collapsed="false" customFormat="false" customHeight="false" hidden="false" ht="12.1" outlineLevel="0" r="11">
      <c r="A11" s="34" t="n">
        <v>44386</v>
      </c>
      <c r="B11" s="17" t="s">
        <v>555</v>
      </c>
      <c r="C11" s="17" t="s">
        <v>36</v>
      </c>
      <c r="D11" s="17" t="s">
        <v>37</v>
      </c>
      <c r="E11" s="7" t="n">
        <v>2</v>
      </c>
      <c r="F11" s="17" t="s">
        <v>19</v>
      </c>
      <c r="G11" s="6" t="n">
        <v>12.3</v>
      </c>
      <c r="H11" s="6" t="n">
        <v>486.4</v>
      </c>
      <c r="I11" s="6" t="n">
        <v>503.76</v>
      </c>
      <c r="J11" s="6" t="n">
        <v>3</v>
      </c>
      <c r="K11" s="6" t="n">
        <v>24.6</v>
      </c>
      <c r="L11" s="6" t="n">
        <v>21.6</v>
      </c>
      <c r="M11" s="6" t="n">
        <v>2.14</v>
      </c>
      <c r="N11" s="6" t="n">
        <v>2.22</v>
      </c>
    </row>
    <row collapsed="false" customFormat="false" customHeight="false" hidden="false" ht="12.1" outlineLevel="0" r="12">
      <c r="A12" s="34" t="n">
        <v>44386</v>
      </c>
      <c r="B12" s="17" t="s">
        <v>555</v>
      </c>
      <c r="C12" s="17" t="s">
        <v>354</v>
      </c>
      <c r="D12" s="17" t="s">
        <v>557</v>
      </c>
      <c r="E12" s="7" t="n">
        <v>1</v>
      </c>
      <c r="F12" s="17" t="s">
        <v>19</v>
      </c>
      <c r="G12" s="6" t="n">
        <v>12.3</v>
      </c>
      <c r="H12" s="6" t="n">
        <v>519.1</v>
      </c>
      <c r="I12" s="6" t="n">
        <v>515.89</v>
      </c>
      <c r="J12" s="6" t="n">
        <v>2</v>
      </c>
      <c r="K12" s="6" t="n">
        <v>12.3</v>
      </c>
      <c r="L12" s="6" t="n">
        <v>10.3</v>
      </c>
      <c r="M12" s="6" t="n">
        <v>2</v>
      </c>
      <c r="N12" s="6" t="n">
        <v>1.98</v>
      </c>
    </row>
    <row collapsed="false" customFormat="false" customHeight="false" hidden="false" ht="12.1" outlineLevel="0" r="13">
      <c r="A13" s="34" t="n">
        <v>44441</v>
      </c>
      <c r="B13" s="17" t="s">
        <v>555</v>
      </c>
      <c r="C13" s="17" t="s">
        <v>39</v>
      </c>
      <c r="D13" s="17" t="s">
        <v>40</v>
      </c>
      <c r="E13" s="7" t="n">
        <v>2</v>
      </c>
      <c r="F13" s="17" t="s">
        <v>19</v>
      </c>
      <c r="G13" s="6" t="n">
        <v>84.45</v>
      </c>
      <c r="H13" s="6" t="n">
        <v>1671.8</v>
      </c>
      <c r="I13" s="6" t="n">
        <v>1663.85</v>
      </c>
      <c r="J13" s="6" t="n">
        <v>22</v>
      </c>
      <c r="K13" s="6" t="n">
        <v>168.9</v>
      </c>
      <c r="L13" s="6" t="n">
        <v>146.9</v>
      </c>
      <c r="M13" s="6" t="n">
        <v>4.41</v>
      </c>
      <c r="N13" s="6" t="n">
        <v>4.39</v>
      </c>
    </row>
    <row collapsed="false" customFormat="false" customHeight="false" hidden="false" ht="12.1" outlineLevel="0" r="14">
      <c r="A14" s="34" t="n">
        <v>44449</v>
      </c>
      <c r="B14" s="17" t="s">
        <v>555</v>
      </c>
      <c r="C14" s="17" t="s">
        <v>361</v>
      </c>
      <c r="D14" s="17" t="s">
        <v>558</v>
      </c>
      <c r="E14" s="7" t="n">
        <v>1</v>
      </c>
      <c r="F14" s="17" t="s">
        <v>19</v>
      </c>
      <c r="G14" s="6" t="n">
        <v>65.5</v>
      </c>
      <c r="H14" s="6" t="n">
        <v>1167.6</v>
      </c>
      <c r="I14" s="6" t="n">
        <v>1155.8</v>
      </c>
      <c r="J14" s="6" t="n">
        <v>9</v>
      </c>
      <c r="K14" s="6" t="n">
        <v>65.5</v>
      </c>
      <c r="L14" s="6" t="n">
        <v>56.5</v>
      </c>
      <c r="M14" s="6" t="n">
        <v>4.89</v>
      </c>
      <c r="N14" s="6" t="n">
        <v>4.84</v>
      </c>
    </row>
    <row collapsed="false" customFormat="false" customHeight="false" hidden="false" ht="12.1" outlineLevel="0" r="15">
      <c r="A15" s="34" t="n">
        <v>44449</v>
      </c>
      <c r="B15" s="17" t="s">
        <v>555</v>
      </c>
      <c r="C15" s="17" t="s">
        <v>77</v>
      </c>
      <c r="D15" s="17" t="s">
        <v>78</v>
      </c>
      <c r="E15" s="7" t="n">
        <v>1</v>
      </c>
      <c r="F15" s="17" t="s">
        <v>19</v>
      </c>
      <c r="G15" s="6" t="n">
        <v>33.2</v>
      </c>
      <c r="H15" s="6" t="n">
        <v>1394</v>
      </c>
      <c r="I15" s="6" t="n">
        <v>1491.94</v>
      </c>
      <c r="J15" s="6" t="n">
        <v>4</v>
      </c>
      <c r="K15" s="6" t="n">
        <v>33.2</v>
      </c>
      <c r="L15" s="6" t="n">
        <v>29.2</v>
      </c>
      <c r="M15" s="6" t="n">
        <v>1.96</v>
      </c>
      <c r="N15" s="6" t="n">
        <v>2.09</v>
      </c>
    </row>
    <row collapsed="false" customFormat="false" customHeight="false" hidden="false" ht="12.1" outlineLevel="0" r="16">
      <c r="A16" s="34" t="n">
        <v>44466</v>
      </c>
      <c r="B16" s="17" t="s">
        <v>555</v>
      </c>
      <c r="C16" s="17" t="s">
        <v>48</v>
      </c>
      <c r="D16" s="17" t="s">
        <v>49</v>
      </c>
      <c r="E16" s="7" t="n">
        <v>10</v>
      </c>
      <c r="F16" s="17" t="s">
        <v>19</v>
      </c>
      <c r="G16" s="6" t="n">
        <v>3.53</v>
      </c>
      <c r="H16" s="6" t="n">
        <v>72.59</v>
      </c>
      <c r="I16" s="6" t="n">
        <v>65.31</v>
      </c>
      <c r="J16" s="6" t="n">
        <v>5</v>
      </c>
      <c r="K16" s="6" t="n">
        <v>35.3</v>
      </c>
      <c r="L16" s="6" t="n">
        <v>30.3</v>
      </c>
      <c r="M16" s="6" t="n">
        <v>4.64</v>
      </c>
      <c r="N16" s="6" t="n">
        <v>4.17</v>
      </c>
    </row>
    <row collapsed="false" customFormat="false" customHeight="false" hidden="false" ht="12.1" outlineLevel="0" r="17">
      <c r="A17" s="34" t="n">
        <v>44481</v>
      </c>
      <c r="B17" s="17" t="s">
        <v>555</v>
      </c>
      <c r="C17" s="17" t="s">
        <v>36</v>
      </c>
      <c r="D17" s="17" t="s">
        <v>37</v>
      </c>
      <c r="E17" s="7" t="n">
        <v>4</v>
      </c>
      <c r="F17" s="17" t="s">
        <v>19</v>
      </c>
      <c r="G17" s="6" t="n">
        <v>16.52</v>
      </c>
      <c r="H17" s="6" t="n">
        <v>526.1</v>
      </c>
      <c r="I17" s="6" t="n">
        <v>488.09</v>
      </c>
      <c r="J17" s="6" t="n">
        <v>9</v>
      </c>
      <c r="K17" s="6" t="n">
        <v>66.08</v>
      </c>
      <c r="L17" s="6" t="n">
        <v>57.08</v>
      </c>
      <c r="M17" s="6" t="n">
        <v>2.92</v>
      </c>
      <c r="N17" s="6" t="n">
        <v>2.71</v>
      </c>
    </row>
    <row collapsed="false" customFormat="false" customHeight="false" hidden="false" ht="12.1" outlineLevel="0" r="18">
      <c r="A18" s="34" t="n">
        <v>44481</v>
      </c>
      <c r="B18" s="17" t="s">
        <v>555</v>
      </c>
      <c r="C18" s="17" t="s">
        <v>24</v>
      </c>
      <c r="D18" s="17" t="s">
        <v>25</v>
      </c>
      <c r="E18" s="7" t="n">
        <v>10</v>
      </c>
      <c r="F18" s="17" t="s">
        <v>19</v>
      </c>
      <c r="G18" s="6" t="n">
        <v>10.55</v>
      </c>
      <c r="H18" s="6" t="n">
        <v>318.05</v>
      </c>
      <c r="I18" s="6" t="n">
        <v>329.13</v>
      </c>
      <c r="J18" s="6" t="n">
        <v>14</v>
      </c>
      <c r="K18" s="6" t="n">
        <v>105.5</v>
      </c>
      <c r="L18" s="6" t="n">
        <v>91.5</v>
      </c>
      <c r="M18" s="6" t="n">
        <v>2.78</v>
      </c>
      <c r="N18" s="6" t="n">
        <v>2.88</v>
      </c>
    </row>
    <row collapsed="false" customFormat="false" customHeight="false" hidden="false" ht="12.1" outlineLevel="0" r="19">
      <c r="A19" s="34" t="n">
        <v>44507</v>
      </c>
      <c r="B19" s="17" t="s">
        <v>555</v>
      </c>
      <c r="C19" s="17" t="s">
        <v>56</v>
      </c>
      <c r="D19" s="17" t="s">
        <v>57</v>
      </c>
      <c r="E19" s="7" t="n">
        <v>1</v>
      </c>
      <c r="F19" s="17" t="s">
        <v>64</v>
      </c>
      <c r="G19" s="6" t="n">
        <v>24.8419</v>
      </c>
      <c r="H19" s="6" t="n">
        <v>3619</v>
      </c>
      <c r="I19" s="6" t="n">
        <v>3514.33</v>
      </c>
      <c r="J19" s="6" t="n">
        <v>0.03</v>
      </c>
      <c r="K19" s="6" t="n">
        <v>24.8419</v>
      </c>
      <c r="L19" s="6" t="n">
        <v>22.7</v>
      </c>
      <c r="M19" s="6" t="n">
        <v>0.65</v>
      </c>
      <c r="N19" s="6" t="n">
        <v>0.63</v>
      </c>
    </row>
    <row collapsed="false" customFormat="false" customHeight="false" hidden="false" ht="12.1" outlineLevel="0" r="20">
      <c r="A20" s="34" t="n">
        <v>44529</v>
      </c>
      <c r="B20" s="17" t="s">
        <v>555</v>
      </c>
      <c r="C20" s="17" t="s">
        <v>363</v>
      </c>
      <c r="D20" s="17" t="s">
        <v>559</v>
      </c>
      <c r="E20" s="7" t="n">
        <v>1</v>
      </c>
      <c r="F20" s="17" t="s">
        <v>64</v>
      </c>
      <c r="G20" s="6" t="n">
        <v>31.7467</v>
      </c>
      <c r="H20" s="6" t="n">
        <v>4083</v>
      </c>
      <c r="I20" s="6" t="n">
        <v>3967.75</v>
      </c>
      <c r="J20" s="6" t="n">
        <v>0.04</v>
      </c>
      <c r="K20" s="6" t="n">
        <v>31.7467</v>
      </c>
      <c r="L20" s="6" t="n">
        <v>28.72</v>
      </c>
      <c r="M20" s="6" t="n">
        <v>0.72</v>
      </c>
      <c r="N20" s="6" t="n">
        <v>0.7</v>
      </c>
    </row>
    <row collapsed="false" customFormat="false" customHeight="false" hidden="false" ht="12.1" outlineLevel="0" r="21">
      <c r="A21" s="34" t="n">
        <v>44544</v>
      </c>
      <c r="B21" s="17" t="s">
        <v>555</v>
      </c>
      <c r="C21" s="17" t="s">
        <v>39</v>
      </c>
      <c r="D21" s="17" t="s">
        <v>40</v>
      </c>
      <c r="E21" s="7" t="n">
        <v>2</v>
      </c>
      <c r="F21" s="17" t="s">
        <v>19</v>
      </c>
      <c r="G21" s="6" t="n">
        <v>85.93</v>
      </c>
      <c r="H21" s="6" t="n">
        <v>1466.2</v>
      </c>
      <c r="I21" s="6" t="n">
        <v>1663.85</v>
      </c>
      <c r="J21" s="6" t="n">
        <v>22</v>
      </c>
      <c r="K21" s="6" t="n">
        <v>171.86</v>
      </c>
      <c r="L21" s="6" t="n">
        <v>149.86</v>
      </c>
      <c r="M21" s="6" t="n">
        <v>4.5</v>
      </c>
      <c r="N21" s="6" t="n">
        <v>5.11</v>
      </c>
    </row>
    <row collapsed="false" customFormat="false" customHeight="false" hidden="false" ht="12.1" outlineLevel="0" r="22">
      <c r="A22" s="34" t="n">
        <v>44547</v>
      </c>
      <c r="B22" s="17" t="s">
        <v>555</v>
      </c>
      <c r="C22" s="17" t="s">
        <v>27</v>
      </c>
      <c r="D22" s="17" t="s">
        <v>28</v>
      </c>
      <c r="E22" s="7" t="n">
        <v>2000</v>
      </c>
      <c r="F22" s="17" t="s">
        <v>19</v>
      </c>
      <c r="G22" s="6" t="n">
        <v>0.1903</v>
      </c>
      <c r="H22" s="6" t="n">
        <v>2.62</v>
      </c>
      <c r="I22" s="6" t="n">
        <v>2.89</v>
      </c>
      <c r="J22" s="6" t="n">
        <v>49</v>
      </c>
      <c r="K22" s="6" t="n">
        <v>380.6581</v>
      </c>
      <c r="L22" s="6" t="n">
        <v>331.66</v>
      </c>
      <c r="M22" s="6" t="n">
        <v>5.74</v>
      </c>
      <c r="N22" s="6" t="n">
        <v>6.33</v>
      </c>
    </row>
    <row collapsed="false" customFormat="false" customHeight="false" hidden="false" ht="12.1" outlineLevel="0" r="23">
      <c r="A23" s="34" t="n">
        <v>44571</v>
      </c>
      <c r="B23" s="17" t="s">
        <v>555</v>
      </c>
      <c r="C23" s="17" t="s">
        <v>36</v>
      </c>
      <c r="D23" s="17" t="s">
        <v>37</v>
      </c>
      <c r="E23" s="7" t="n">
        <v>4</v>
      </c>
      <c r="F23" s="17" t="s">
        <v>19</v>
      </c>
      <c r="G23" s="6" t="n">
        <v>9.98</v>
      </c>
      <c r="H23" s="6" t="n">
        <v>460</v>
      </c>
      <c r="I23" s="6" t="n">
        <v>488.09</v>
      </c>
      <c r="J23" s="6" t="n">
        <v>5</v>
      </c>
      <c r="K23" s="6" t="n">
        <v>39.92</v>
      </c>
      <c r="L23" s="6" t="n">
        <v>34.92</v>
      </c>
      <c r="M23" s="6" t="n">
        <v>1.79</v>
      </c>
      <c r="N23" s="6" t="n">
        <v>1.9</v>
      </c>
    </row>
    <row collapsed="false" customFormat="false" customHeight="false" hidden="false" ht="12.1" outlineLevel="0" r="24">
      <c r="A24" s="34" t="n">
        <v>44574</v>
      </c>
      <c r="B24" s="17" t="s">
        <v>555</v>
      </c>
      <c r="C24" s="17" t="s">
        <v>48</v>
      </c>
      <c r="D24" s="17" t="s">
        <v>49</v>
      </c>
      <c r="E24" s="7" t="n">
        <v>50</v>
      </c>
      <c r="F24" s="17" t="s">
        <v>19</v>
      </c>
      <c r="G24" s="6" t="n">
        <v>2.663</v>
      </c>
      <c r="H24" s="6" t="n">
        <v>67.38</v>
      </c>
      <c r="I24" s="6" t="n">
        <v>66.95</v>
      </c>
      <c r="J24" s="6" t="n">
        <v>17</v>
      </c>
      <c r="K24" s="6" t="n">
        <v>133.15</v>
      </c>
      <c r="L24" s="6" t="n">
        <v>116.15</v>
      </c>
      <c r="M24" s="6" t="n">
        <v>3.47</v>
      </c>
      <c r="N24" s="6" t="n">
        <v>3.45</v>
      </c>
    </row>
    <row collapsed="false" customFormat="false" customHeight="false" hidden="false" ht="12.1" outlineLevel="0" r="25">
      <c r="A25" s="34" t="n">
        <v>44599</v>
      </c>
      <c r="B25" s="17" t="s">
        <v>555</v>
      </c>
      <c r="C25" s="17" t="s">
        <v>56</v>
      </c>
      <c r="D25" s="17" t="s">
        <v>57</v>
      </c>
      <c r="E25" s="7" t="n">
        <v>1</v>
      </c>
      <c r="F25" s="17" t="s">
        <v>64</v>
      </c>
      <c r="G25" s="6" t="n">
        <v>27.7586</v>
      </c>
      <c r="H25" s="6" t="n">
        <v>3644</v>
      </c>
      <c r="I25" s="6" t="n">
        <v>3514.33</v>
      </c>
      <c r="J25" s="6" t="n">
        <v>0.04</v>
      </c>
      <c r="K25" s="6" t="n">
        <v>27.7586</v>
      </c>
      <c r="L25" s="6" t="n">
        <v>24.72</v>
      </c>
      <c r="M25" s="6" t="n">
        <v>0.7</v>
      </c>
      <c r="N25" s="6" t="n">
        <v>0.68</v>
      </c>
    </row>
    <row collapsed="false" customFormat="false" customHeight="false" hidden="false" ht="12.1" outlineLevel="0" r="26">
      <c r="A26" s="34" t="n">
        <v>44686</v>
      </c>
      <c r="B26" s="17" t="s">
        <v>555</v>
      </c>
      <c r="C26" s="17" t="s">
        <v>67</v>
      </c>
      <c r="D26" s="17" t="s">
        <v>68</v>
      </c>
      <c r="E26" s="7" t="n">
        <v>1</v>
      </c>
      <c r="F26" s="17" t="s">
        <v>19</v>
      </c>
      <c r="G26" s="6" t="n">
        <v>43.77</v>
      </c>
      <c r="H26" s="6" t="n">
        <v>1009.2</v>
      </c>
      <c r="I26" s="6" t="n">
        <v>961.27</v>
      </c>
      <c r="J26" s="6" t="n">
        <v>6</v>
      </c>
      <c r="K26" s="6" t="n">
        <v>43.77</v>
      </c>
      <c r="L26" s="6" t="n">
        <v>37.77</v>
      </c>
      <c r="M26" s="6" t="n">
        <v>3.93</v>
      </c>
      <c r="N26" s="6" t="n">
        <v>3.74</v>
      </c>
    </row>
    <row collapsed="false" customFormat="false" customHeight="false" hidden="false" ht="12.1" outlineLevel="0" r="27">
      <c r="A27" s="34" t="n">
        <v>44688</v>
      </c>
      <c r="B27" s="17" t="s">
        <v>555</v>
      </c>
      <c r="C27" s="17" t="s">
        <v>56</v>
      </c>
      <c r="D27" s="17" t="s">
        <v>57</v>
      </c>
      <c r="E27" s="7" t="n">
        <v>1</v>
      </c>
      <c r="F27" s="17" t="s">
        <v>64</v>
      </c>
      <c r="G27" s="6" t="n">
        <v>24.5953</v>
      </c>
      <c r="H27" s="6" t="n">
        <v>3201</v>
      </c>
      <c r="I27" s="6" t="n">
        <v>3514.33</v>
      </c>
      <c r="J27" s="6" t="n">
        <v>0.04</v>
      </c>
      <c r="K27" s="6" t="n">
        <v>24.5953</v>
      </c>
      <c r="L27" s="6" t="n">
        <v>21.9</v>
      </c>
      <c r="M27" s="6" t="n">
        <v>0.62</v>
      </c>
      <c r="N27" s="6" t="n">
        <v>0.68</v>
      </c>
    </row>
    <row collapsed="false" customFormat="false" customHeight="false" hidden="false" ht="12.1" outlineLevel="0" r="28">
      <c r="A28" s="34" t="n">
        <v>44722</v>
      </c>
      <c r="B28" s="17" t="s">
        <v>555</v>
      </c>
      <c r="C28" s="17" t="s">
        <v>59</v>
      </c>
      <c r="D28" s="17" t="s">
        <v>60</v>
      </c>
      <c r="E28" s="7" t="n">
        <v>800</v>
      </c>
      <c r="F28" s="17" t="s">
        <v>19</v>
      </c>
      <c r="G28" s="6" t="n">
        <v>0.2366</v>
      </c>
      <c r="H28" s="6" t="n">
        <v>3.14</v>
      </c>
      <c r="I28" s="6" t="n">
        <v>2.83</v>
      </c>
      <c r="J28" s="6" t="n">
        <v>25</v>
      </c>
      <c r="K28" s="6" t="n">
        <v>189.264</v>
      </c>
      <c r="L28" s="6" t="n">
        <v>164.26</v>
      </c>
      <c r="M28" s="6" t="n">
        <v>7.26</v>
      </c>
      <c r="N28" s="6" t="n">
        <v>6.54</v>
      </c>
    </row>
    <row collapsed="false" customFormat="false" customHeight="false" hidden="false" ht="12.1" outlineLevel="0" r="29">
      <c r="A29" s="34" t="n">
        <v>44750</v>
      </c>
      <c r="B29" s="17" t="s">
        <v>555</v>
      </c>
      <c r="C29" s="17" t="s">
        <v>36</v>
      </c>
      <c r="D29" s="17" t="s">
        <v>37</v>
      </c>
      <c r="E29" s="7" t="n">
        <v>10</v>
      </c>
      <c r="F29" s="17" t="s">
        <v>19</v>
      </c>
      <c r="G29" s="6" t="n">
        <v>16.14</v>
      </c>
      <c r="H29" s="6" t="n">
        <v>361.9</v>
      </c>
      <c r="I29" s="6" t="n">
        <v>393.81</v>
      </c>
      <c r="J29" s="6" t="n">
        <v>21</v>
      </c>
      <c r="K29" s="6" t="n">
        <v>161.4</v>
      </c>
      <c r="L29" s="6" t="n">
        <v>140.4</v>
      </c>
      <c r="M29" s="6" t="n">
        <v>3.57</v>
      </c>
      <c r="N29" s="6" t="n">
        <v>3.88</v>
      </c>
    </row>
    <row collapsed="false" customFormat="false" customHeight="false" hidden="false" ht="12.1" outlineLevel="0" r="30">
      <c r="A30" s="34" t="n">
        <v>44752</v>
      </c>
      <c r="B30" s="17" t="s">
        <v>555</v>
      </c>
      <c r="C30" s="17" t="s">
        <v>85</v>
      </c>
      <c r="D30" s="17" t="s">
        <v>86</v>
      </c>
      <c r="E30" s="7" t="n">
        <v>2000</v>
      </c>
      <c r="F30" s="17" t="s">
        <v>19</v>
      </c>
      <c r="G30" s="6" t="n">
        <v>0.053</v>
      </c>
      <c r="H30" s="6" t="n">
        <v>0.803</v>
      </c>
      <c r="I30" s="6" t="n">
        <v>0.82</v>
      </c>
      <c r="J30" s="6" t="n">
        <v>14</v>
      </c>
      <c r="K30" s="6" t="n">
        <v>106.0987</v>
      </c>
      <c r="L30" s="6" t="n">
        <v>92.1</v>
      </c>
      <c r="M30" s="6" t="n">
        <v>5.62</v>
      </c>
      <c r="N30" s="6" t="n">
        <v>5.73</v>
      </c>
    </row>
    <row collapsed="false" customFormat="false" customHeight="false" hidden="false" ht="12.1" outlineLevel="0" r="31">
      <c r="A31" s="34" t="n">
        <v>44753</v>
      </c>
      <c r="B31" s="17" t="s">
        <v>555</v>
      </c>
      <c r="C31" s="17" t="s">
        <v>65</v>
      </c>
      <c r="D31" s="17" t="s">
        <v>66</v>
      </c>
      <c r="E31" s="7" t="n">
        <v>5</v>
      </c>
      <c r="F31" s="17" t="s">
        <v>19</v>
      </c>
      <c r="G31" s="6" t="n">
        <v>23.63</v>
      </c>
      <c r="H31" s="6" t="n">
        <v>343.8</v>
      </c>
      <c r="I31" s="6" t="n">
        <v>390.56</v>
      </c>
      <c r="J31" s="6" t="n">
        <v>15</v>
      </c>
      <c r="K31" s="6" t="n">
        <v>118.15</v>
      </c>
      <c r="L31" s="6" t="n">
        <v>103.15</v>
      </c>
      <c r="M31" s="6" t="n">
        <v>5.28</v>
      </c>
      <c r="N31" s="6" t="n">
        <v>6</v>
      </c>
    </row>
    <row collapsed="false" customFormat="false" customHeight="false" hidden="false" ht="12.1" outlineLevel="0" r="32">
      <c r="A32" s="34" t="n">
        <v>44753</v>
      </c>
      <c r="B32" s="17" t="s">
        <v>555</v>
      </c>
      <c r="C32" s="17" t="s">
        <v>53</v>
      </c>
      <c r="D32" s="17" t="s">
        <v>54</v>
      </c>
      <c r="E32" s="7" t="n">
        <v>8000</v>
      </c>
      <c r="F32" s="17" t="s">
        <v>19</v>
      </c>
      <c r="G32" s="6" t="n">
        <v>0.0966</v>
      </c>
      <c r="H32" s="6" t="n">
        <v>0.555</v>
      </c>
      <c r="I32" s="6" t="n">
        <v>0.54</v>
      </c>
      <c r="J32" s="6" t="n">
        <v>100</v>
      </c>
      <c r="K32" s="6" t="n">
        <v>772.4288</v>
      </c>
      <c r="L32" s="6" t="n">
        <v>672.43</v>
      </c>
      <c r="M32" s="6" t="n">
        <v>15.65</v>
      </c>
      <c r="N32" s="6" t="n">
        <v>15.14</v>
      </c>
    </row>
    <row collapsed="false" customFormat="false" customHeight="false" hidden="false" ht="12.1" outlineLevel="0" r="33">
      <c r="A33" s="34" t="n">
        <v>44753</v>
      </c>
      <c r="B33" s="17" t="s">
        <v>555</v>
      </c>
      <c r="C33" s="17" t="s">
        <v>69</v>
      </c>
      <c r="D33" s="17" t="s">
        <v>70</v>
      </c>
      <c r="E33" s="7" t="n">
        <v>1</v>
      </c>
      <c r="F33" s="17" t="s">
        <v>19</v>
      </c>
      <c r="G33" s="6" t="n">
        <v>117.29</v>
      </c>
      <c r="H33" s="6" t="n">
        <v>715</v>
      </c>
      <c r="I33" s="6" t="n">
        <v>1046.23</v>
      </c>
      <c r="J33" s="6" t="n">
        <v>15</v>
      </c>
      <c r="K33" s="6" t="n">
        <v>117.29</v>
      </c>
      <c r="L33" s="6" t="n">
        <v>102.29</v>
      </c>
      <c r="M33" s="6" t="n">
        <v>9.78</v>
      </c>
      <c r="N33" s="6" t="n">
        <v>14.31</v>
      </c>
    </row>
    <row collapsed="false" customFormat="false" customHeight="false" hidden="false" ht="12.1" outlineLevel="0" r="34">
      <c r="A34" s="34" t="n">
        <v>44754</v>
      </c>
      <c r="B34" s="17" t="s">
        <v>555</v>
      </c>
      <c r="C34" s="17" t="s">
        <v>24</v>
      </c>
      <c r="D34" s="17" t="s">
        <v>25</v>
      </c>
      <c r="E34" s="7" t="n">
        <v>20</v>
      </c>
      <c r="F34" s="17" t="s">
        <v>19</v>
      </c>
      <c r="G34" s="6" t="n">
        <v>33.85</v>
      </c>
      <c r="H34" s="6" t="n">
        <v>236.85</v>
      </c>
      <c r="I34" s="6" t="n">
        <v>322.42</v>
      </c>
      <c r="J34" s="6" t="n">
        <v>88</v>
      </c>
      <c r="K34" s="6" t="n">
        <v>677</v>
      </c>
      <c r="L34" s="6" t="n">
        <v>589</v>
      </c>
      <c r="M34" s="6" t="n">
        <v>9.13</v>
      </c>
      <c r="N34" s="6" t="n">
        <v>12.43</v>
      </c>
    </row>
    <row collapsed="false" customFormat="false" customHeight="false" hidden="false" ht="12.1" outlineLevel="0" r="35">
      <c r="A35" s="34" t="n">
        <v>44762</v>
      </c>
      <c r="B35" s="17" t="s">
        <v>555</v>
      </c>
      <c r="C35" s="17" t="s">
        <v>30</v>
      </c>
      <c r="D35" s="17" t="s">
        <v>31</v>
      </c>
      <c r="E35" s="7" t="n">
        <v>100</v>
      </c>
      <c r="F35" s="17" t="s">
        <v>19</v>
      </c>
      <c r="G35" s="6" t="n">
        <v>4.73</v>
      </c>
      <c r="H35" s="6" t="n">
        <v>28.91</v>
      </c>
      <c r="I35" s="6" t="n">
        <v>38.44</v>
      </c>
      <c r="J35" s="6" t="n">
        <v>61</v>
      </c>
      <c r="K35" s="6" t="n">
        <v>473</v>
      </c>
      <c r="L35" s="6" t="n">
        <v>412</v>
      </c>
      <c r="M35" s="6" t="n">
        <v>10.72</v>
      </c>
      <c r="N35" s="6" t="n">
        <v>14.25</v>
      </c>
    </row>
    <row collapsed="false" customFormat="false" customHeight="false" hidden="false" ht="12.1" outlineLevel="0" r="36">
      <c r="A36" s="34" t="n">
        <v>44762</v>
      </c>
      <c r="B36" s="17" t="s">
        <v>555</v>
      </c>
      <c r="C36" s="17" t="s">
        <v>62</v>
      </c>
      <c r="D36" s="17" t="s">
        <v>63</v>
      </c>
      <c r="E36" s="7" t="n">
        <v>40</v>
      </c>
      <c r="F36" s="17" t="s">
        <v>19</v>
      </c>
      <c r="G36" s="6" t="n">
        <v>4.56</v>
      </c>
      <c r="H36" s="6" t="n">
        <v>60.35</v>
      </c>
      <c r="I36" s="6" t="n">
        <v>66.72</v>
      </c>
      <c r="J36" s="6" t="n">
        <v>24</v>
      </c>
      <c r="K36" s="6" t="n">
        <v>182.4</v>
      </c>
      <c r="L36" s="6" t="n">
        <v>158.4</v>
      </c>
      <c r="M36" s="6" t="n">
        <v>5.94</v>
      </c>
      <c r="N36" s="6" t="n">
        <v>6.56</v>
      </c>
    </row>
    <row collapsed="false" customFormat="false" customHeight="false" hidden="false" ht="12.1" outlineLevel="0" r="37">
      <c r="A37" s="34" t="n">
        <v>44778</v>
      </c>
      <c r="B37" s="17" t="s">
        <v>555</v>
      </c>
      <c r="C37" s="17" t="s">
        <v>56</v>
      </c>
      <c r="D37" s="17" t="s">
        <v>57</v>
      </c>
      <c r="E37" s="7" t="n">
        <v>1</v>
      </c>
      <c r="F37" s="17" t="s">
        <v>64</v>
      </c>
      <c r="G37" s="6" t="n">
        <v>21.9942</v>
      </c>
      <c r="H37" s="6" t="n">
        <v>3201</v>
      </c>
      <c r="I37" s="6" t="n">
        <v>3514.33</v>
      </c>
      <c r="J37" s="6" t="n">
        <v>0.04</v>
      </c>
      <c r="K37" s="6" t="n">
        <v>21.9942</v>
      </c>
      <c r="L37" s="6" t="n">
        <v>19.58</v>
      </c>
      <c r="M37" s="6" t="n">
        <v>0.56</v>
      </c>
      <c r="N37" s="6" t="n">
        <v>0.61</v>
      </c>
    </row>
    <row collapsed="false" customFormat="false" customHeight="false" hidden="false" ht="12.1" outlineLevel="0" r="38">
      <c r="A38" s="34" t="n">
        <v>44802</v>
      </c>
      <c r="B38" s="17" t="s">
        <v>555</v>
      </c>
      <c r="C38" s="17" t="s">
        <v>51</v>
      </c>
      <c r="D38" s="17" t="s">
        <v>52</v>
      </c>
      <c r="E38" s="7" t="n">
        <v>10</v>
      </c>
      <c r="F38" s="17" t="s">
        <v>19</v>
      </c>
      <c r="G38" s="6" t="n">
        <v>11.81</v>
      </c>
      <c r="H38" s="6" t="n">
        <v>92.4</v>
      </c>
      <c r="I38" s="6" t="n">
        <v>74.54</v>
      </c>
      <c r="J38" s="6" t="n">
        <v>15</v>
      </c>
      <c r="K38" s="6" t="n">
        <v>118.1</v>
      </c>
      <c r="L38" s="6" t="n">
        <v>103.1</v>
      </c>
      <c r="M38" s="6" t="n">
        <v>13.83</v>
      </c>
      <c r="N38" s="6" t="n">
        <v>11.16</v>
      </c>
    </row>
    <row collapsed="false" customFormat="false" customHeight="false" hidden="false" ht="12.1" outlineLevel="0" r="39">
      <c r="A39" s="34" t="n">
        <v>44843</v>
      </c>
      <c r="B39" s="17" t="s">
        <v>555</v>
      </c>
      <c r="C39" s="17" t="s">
        <v>67</v>
      </c>
      <c r="D39" s="17" t="s">
        <v>68</v>
      </c>
      <c r="E39" s="7" t="n">
        <v>2</v>
      </c>
      <c r="F39" s="17" t="s">
        <v>19</v>
      </c>
      <c r="G39" s="6" t="n">
        <v>45</v>
      </c>
      <c r="H39" s="6" t="n">
        <v>906.4</v>
      </c>
      <c r="I39" s="6" t="n">
        <v>885.32</v>
      </c>
      <c r="J39" s="6" t="n">
        <v>12</v>
      </c>
      <c r="K39" s="6" t="n">
        <v>90</v>
      </c>
      <c r="L39" s="6" t="n">
        <v>78</v>
      </c>
      <c r="M39" s="6" t="n">
        <v>4.41</v>
      </c>
      <c r="N39" s="6" t="n">
        <v>4.3</v>
      </c>
    </row>
    <row collapsed="false" customFormat="false" customHeight="false" hidden="false" ht="12.1" outlineLevel="0" r="40">
      <c r="A40" s="34" t="n">
        <v>44845</v>
      </c>
      <c r="B40" s="17" t="s">
        <v>555</v>
      </c>
      <c r="C40" s="17" t="s">
        <v>36</v>
      </c>
      <c r="D40" s="17" t="s">
        <v>37</v>
      </c>
      <c r="E40" s="7" t="n">
        <v>11</v>
      </c>
      <c r="F40" s="17" t="s">
        <v>19</v>
      </c>
      <c r="G40" s="6" t="n">
        <v>32.71</v>
      </c>
      <c r="H40" s="6" t="n">
        <v>339.4</v>
      </c>
      <c r="I40" s="6" t="n">
        <v>389.44</v>
      </c>
      <c r="J40" s="6" t="n">
        <v>47</v>
      </c>
      <c r="K40" s="6" t="n">
        <v>359.81</v>
      </c>
      <c r="L40" s="6" t="n">
        <v>312.81</v>
      </c>
      <c r="M40" s="6" t="n">
        <v>7.3</v>
      </c>
      <c r="N40" s="6" t="n">
        <v>8.38</v>
      </c>
    </row>
    <row collapsed="false" customFormat="false" customHeight="false" hidden="false" ht="12.1" outlineLevel="0" r="41">
      <c r="A41" s="34" t="n">
        <v>44845</v>
      </c>
      <c r="B41" s="17" t="s">
        <v>555</v>
      </c>
      <c r="C41" s="17" t="s">
        <v>33</v>
      </c>
      <c r="D41" s="17" t="s">
        <v>34</v>
      </c>
      <c r="E41" s="7" t="n">
        <v>40</v>
      </c>
      <c r="F41" s="17" t="s">
        <v>19</v>
      </c>
      <c r="G41" s="6" t="n">
        <v>51.03</v>
      </c>
      <c r="H41" s="6" t="n">
        <v>162.89</v>
      </c>
      <c r="I41" s="6" t="n">
        <v>257.44</v>
      </c>
      <c r="J41" s="6" t="n">
        <v>265</v>
      </c>
      <c r="K41" s="6" t="n">
        <v>2041.2</v>
      </c>
      <c r="L41" s="6" t="n">
        <v>1776.2</v>
      </c>
      <c r="M41" s="6" t="n">
        <v>17.25</v>
      </c>
      <c r="N41" s="6" t="n">
        <v>27.26</v>
      </c>
    </row>
    <row collapsed="false" customFormat="false" customHeight="false" hidden="false" ht="12.1" outlineLevel="0" r="42">
      <c r="A42" s="34" t="n">
        <v>44869</v>
      </c>
      <c r="B42" s="17" t="s">
        <v>555</v>
      </c>
      <c r="C42" s="17" t="s">
        <v>56</v>
      </c>
      <c r="D42" s="17" t="s">
        <v>57</v>
      </c>
      <c r="E42" s="7" t="n">
        <v>1</v>
      </c>
      <c r="F42" s="17" t="s">
        <v>64</v>
      </c>
      <c r="G42" s="6" t="n">
        <v>22.6649</v>
      </c>
      <c r="H42" s="6" t="n">
        <v>3201</v>
      </c>
      <c r="I42" s="6" t="n">
        <v>3514.33</v>
      </c>
      <c r="J42" s="6" t="n">
        <v>0.04</v>
      </c>
      <c r="K42" s="6" t="n">
        <v>22.6649</v>
      </c>
      <c r="L42" s="6" t="n">
        <v>20.18</v>
      </c>
      <c r="M42" s="6" t="n">
        <v>0.57</v>
      </c>
      <c r="N42" s="6" t="n">
        <v>0.63</v>
      </c>
    </row>
    <row collapsed="false" customFormat="false" customHeight="false" hidden="false" ht="12.1" outlineLevel="0" r="43">
      <c r="A43" s="34" t="n">
        <v>44916</v>
      </c>
      <c r="B43" s="17" t="s">
        <v>555</v>
      </c>
      <c r="C43" s="17" t="s">
        <v>42</v>
      </c>
      <c r="D43" s="17" t="s">
        <v>43</v>
      </c>
      <c r="E43" s="7" t="n">
        <v>1</v>
      </c>
      <c r="F43" s="17" t="s">
        <v>19</v>
      </c>
      <c r="G43" s="6" t="n">
        <v>256</v>
      </c>
      <c r="H43" s="6" t="n">
        <v>4040.5</v>
      </c>
      <c r="I43" s="6" t="n">
        <v>4245.95</v>
      </c>
      <c r="J43" s="6" t="n">
        <v>33</v>
      </c>
      <c r="K43" s="6" t="n">
        <v>256</v>
      </c>
      <c r="L43" s="6" t="n">
        <v>223</v>
      </c>
      <c r="M43" s="6" t="n">
        <v>5.25</v>
      </c>
      <c r="N43" s="6" t="n">
        <v>5.52</v>
      </c>
    </row>
    <row collapsed="false" customFormat="false" customHeight="false" hidden="false" ht="12.1" outlineLevel="0" r="44">
      <c r="A44" s="34" t="n">
        <v>44916</v>
      </c>
      <c r="B44" s="17" t="s">
        <v>555</v>
      </c>
      <c r="C44" s="17" t="s">
        <v>42</v>
      </c>
      <c r="D44" s="17" t="s">
        <v>43</v>
      </c>
      <c r="E44" s="7" t="n">
        <v>1</v>
      </c>
      <c r="F44" s="17" t="s">
        <v>19</v>
      </c>
      <c r="G44" s="6" t="n">
        <v>537</v>
      </c>
      <c r="H44" s="6" t="n">
        <v>4040.5</v>
      </c>
      <c r="I44" s="6" t="n">
        <v>4245.95</v>
      </c>
      <c r="J44" s="6" t="n">
        <v>70</v>
      </c>
      <c r="K44" s="6" t="n">
        <v>537</v>
      </c>
      <c r="L44" s="6" t="n">
        <v>467</v>
      </c>
      <c r="M44" s="6" t="n">
        <v>11</v>
      </c>
      <c r="N44" s="6" t="n">
        <v>11.56</v>
      </c>
    </row>
    <row collapsed="false" customFormat="false" customHeight="false" hidden="false" ht="12.1" outlineLevel="0" r="45">
      <c r="A45" s="34" t="n">
        <v>44936</v>
      </c>
      <c r="B45" s="17" t="s">
        <v>555</v>
      </c>
      <c r="C45" s="17" t="s">
        <v>36</v>
      </c>
      <c r="D45" s="17" t="s">
        <v>37</v>
      </c>
      <c r="E45" s="7" t="n">
        <v>12</v>
      </c>
      <c r="F45" s="17" t="s">
        <v>19</v>
      </c>
      <c r="G45" s="6" t="n">
        <v>6.86</v>
      </c>
      <c r="H45" s="6" t="n">
        <v>336.7</v>
      </c>
      <c r="I45" s="6" t="n">
        <v>387.14</v>
      </c>
      <c r="J45" s="6" t="n">
        <v>11</v>
      </c>
      <c r="K45" s="6" t="n">
        <v>82.32</v>
      </c>
      <c r="L45" s="6" t="n">
        <v>71.32</v>
      </c>
      <c r="M45" s="6" t="n">
        <v>1.54</v>
      </c>
      <c r="N45" s="6" t="n">
        <v>1.77</v>
      </c>
    </row>
    <row collapsed="false" customFormat="false" customHeight="false" hidden="false" ht="12.1" outlineLevel="0" r="46">
      <c r="A46" s="34" t="n">
        <v>44938</v>
      </c>
      <c r="B46" s="17" t="s">
        <v>555</v>
      </c>
      <c r="C46" s="17" t="s">
        <v>65</v>
      </c>
      <c r="D46" s="17" t="s">
        <v>66</v>
      </c>
      <c r="E46" s="7" t="n">
        <v>6</v>
      </c>
      <c r="F46" s="17" t="s">
        <v>19</v>
      </c>
      <c r="G46" s="6" t="n">
        <v>20.39</v>
      </c>
      <c r="H46" s="6" t="n">
        <v>346.85</v>
      </c>
      <c r="I46" s="6" t="n">
        <v>372.85</v>
      </c>
      <c r="J46" s="6" t="n">
        <v>16</v>
      </c>
      <c r="K46" s="6" t="n">
        <v>122.34</v>
      </c>
      <c r="L46" s="6" t="n">
        <v>106.34</v>
      </c>
      <c r="M46" s="6" t="n">
        <v>4.75</v>
      </c>
      <c r="N46" s="6" t="n">
        <v>5.11</v>
      </c>
    </row>
    <row collapsed="false" customFormat="false" customHeight="false" hidden="false" ht="12.1" outlineLevel="0" r="47">
      <c r="A47" s="34" t="n">
        <v>44963</v>
      </c>
      <c r="B47" s="17" t="s">
        <v>555</v>
      </c>
      <c r="C47" s="17" t="s">
        <v>56</v>
      </c>
      <c r="D47" s="17" t="s">
        <v>57</v>
      </c>
      <c r="E47" s="7" t="n">
        <v>1</v>
      </c>
      <c r="F47" s="17" t="s">
        <v>64</v>
      </c>
      <c r="G47" s="6" t="n">
        <v>25.6904</v>
      </c>
      <c r="H47" s="6" t="n">
        <v>3201</v>
      </c>
      <c r="I47" s="6" t="n">
        <v>3514.33</v>
      </c>
      <c r="J47" s="6" t="n">
        <v>0.04</v>
      </c>
      <c r="K47" s="6" t="n">
        <v>25.6904</v>
      </c>
      <c r="L47" s="6" t="n">
        <v>22.88</v>
      </c>
      <c r="M47" s="6" t="n">
        <v>0.65</v>
      </c>
      <c r="N47" s="6" t="n">
        <v>0.71</v>
      </c>
    </row>
    <row collapsed="false" customFormat="false" customHeight="false" hidden="false" ht="12.1" outlineLevel="0" r="48">
      <c r="A48" s="34" t="n">
        <v>45049</v>
      </c>
      <c r="B48" s="17" t="s">
        <v>555</v>
      </c>
      <c r="C48" s="17" t="s">
        <v>67</v>
      </c>
      <c r="D48" s="17" t="s">
        <v>68</v>
      </c>
      <c r="E48" s="7" t="n">
        <v>2</v>
      </c>
      <c r="F48" s="17" t="s">
        <v>19</v>
      </c>
      <c r="G48" s="6" t="n">
        <v>60.58</v>
      </c>
      <c r="H48" s="6" t="n">
        <v>1223.8</v>
      </c>
      <c r="I48" s="6" t="n">
        <v>885.32</v>
      </c>
      <c r="J48" s="6" t="n">
        <v>16</v>
      </c>
      <c r="K48" s="6" t="n">
        <v>121.16</v>
      </c>
      <c r="L48" s="6" t="n">
        <v>105.16</v>
      </c>
      <c r="M48" s="6" t="n">
        <v>5.94</v>
      </c>
      <c r="N48" s="6" t="n">
        <v>4.3</v>
      </c>
    </row>
    <row collapsed="false" customFormat="false" customHeight="false" hidden="false" ht="12.1" outlineLevel="0" r="49">
      <c r="A49" s="34" t="n">
        <v>45050</v>
      </c>
      <c r="B49" s="17" t="s">
        <v>555</v>
      </c>
      <c r="C49" s="17" t="s">
        <v>56</v>
      </c>
      <c r="D49" s="17" t="s">
        <v>57</v>
      </c>
      <c r="E49" s="7" t="n">
        <v>1</v>
      </c>
      <c r="F49" s="17" t="s">
        <v>64</v>
      </c>
      <c r="G49" s="6" t="n">
        <v>9.9134</v>
      </c>
      <c r="H49" s="6" t="n">
        <v>3201</v>
      </c>
      <c r="I49" s="6" t="n">
        <v>3514.33</v>
      </c>
      <c r="J49" s="6" t="n">
        <v>0.01</v>
      </c>
      <c r="K49" s="6" t="n">
        <v>9.9134</v>
      </c>
      <c r="L49" s="6" t="n">
        <v>9.12</v>
      </c>
      <c r="M49" s="6" t="n">
        <v>0.26</v>
      </c>
      <c r="N49" s="6" t="n">
        <v>0.28</v>
      </c>
    </row>
    <row collapsed="false" customFormat="false" customHeight="false" hidden="false" ht="12.1" outlineLevel="0" r="50">
      <c r="A50" s="34" t="n">
        <v>45056</v>
      </c>
      <c r="B50" s="17" t="s">
        <v>555</v>
      </c>
      <c r="C50" s="17" t="s">
        <v>51</v>
      </c>
      <c r="D50" s="17" t="s">
        <v>52</v>
      </c>
      <c r="E50" s="7" t="n">
        <v>10</v>
      </c>
      <c r="F50" s="17" t="s">
        <v>19</v>
      </c>
      <c r="G50" s="6" t="n">
        <v>21.16</v>
      </c>
      <c r="H50" s="6" t="n">
        <v>146.05</v>
      </c>
      <c r="I50" s="6" t="n">
        <v>74.54</v>
      </c>
      <c r="J50" s="6" t="n">
        <v>28</v>
      </c>
      <c r="K50" s="6" t="n">
        <v>211.6</v>
      </c>
      <c r="L50" s="6" t="n">
        <v>183.6</v>
      </c>
      <c r="M50" s="6" t="n">
        <v>24.63</v>
      </c>
      <c r="N50" s="6" t="n">
        <v>12.57</v>
      </c>
    </row>
    <row collapsed="false" customFormat="false" customHeight="false" hidden="false" ht="12.1" outlineLevel="0" r="51">
      <c r="A51" s="34" t="n">
        <v>45057</v>
      </c>
      <c r="B51" s="17" t="s">
        <v>555</v>
      </c>
      <c r="C51" s="17" t="s">
        <v>21</v>
      </c>
      <c r="D51" s="17" t="s">
        <v>22</v>
      </c>
      <c r="E51" s="7" t="n">
        <v>40</v>
      </c>
      <c r="F51" s="17" t="s">
        <v>19</v>
      </c>
      <c r="G51" s="6" t="n">
        <v>25</v>
      </c>
      <c r="H51" s="6" t="n">
        <v>229.32</v>
      </c>
      <c r="I51" s="6" t="n">
        <v>156.98</v>
      </c>
      <c r="J51" s="6" t="n">
        <v>130</v>
      </c>
      <c r="K51" s="6" t="n">
        <v>1000</v>
      </c>
      <c r="L51" s="6" t="n">
        <v>870</v>
      </c>
      <c r="M51" s="6" t="n">
        <v>13.86</v>
      </c>
      <c r="N51" s="6" t="n">
        <v>9.48</v>
      </c>
    </row>
    <row collapsed="false" customFormat="false" customHeight="false" hidden="false" ht="12.1" outlineLevel="0" r="52">
      <c r="A52" s="34" t="n">
        <v>45057</v>
      </c>
      <c r="B52" s="17" t="s">
        <v>555</v>
      </c>
      <c r="C52" s="17" t="s">
        <v>16</v>
      </c>
      <c r="D52" s="17" t="s">
        <v>18</v>
      </c>
      <c r="E52" s="7" t="n">
        <v>50</v>
      </c>
      <c r="F52" s="17" t="s">
        <v>19</v>
      </c>
      <c r="G52" s="6" t="n">
        <v>25</v>
      </c>
      <c r="H52" s="6" t="n">
        <v>226.55</v>
      </c>
      <c r="I52" s="6" t="n">
        <v>208.85</v>
      </c>
      <c r="J52" s="6" t="n">
        <v>163</v>
      </c>
      <c r="K52" s="6" t="n">
        <v>1250</v>
      </c>
      <c r="L52" s="6" t="n">
        <v>1087</v>
      </c>
      <c r="M52" s="6" t="n">
        <v>10.41</v>
      </c>
      <c r="N52" s="6" t="n">
        <v>9.6</v>
      </c>
    </row>
    <row collapsed="false" customFormat="false" customHeight="false" hidden="false" ht="12.1" outlineLevel="0" r="53">
      <c r="A53" s="34" t="n">
        <v>45076</v>
      </c>
      <c r="B53" s="17" t="s">
        <v>555</v>
      </c>
      <c r="C53" s="17" t="s">
        <v>59</v>
      </c>
      <c r="D53" s="17" t="s">
        <v>60</v>
      </c>
      <c r="E53" s="7" t="n">
        <v>1100</v>
      </c>
      <c r="F53" s="17" t="s">
        <v>19</v>
      </c>
      <c r="G53" s="6" t="n">
        <v>0.2837</v>
      </c>
      <c r="H53" s="6" t="n">
        <v>4.1225</v>
      </c>
      <c r="I53" s="6" t="n">
        <v>2.95</v>
      </c>
      <c r="J53" s="6" t="n">
        <v>41</v>
      </c>
      <c r="K53" s="6" t="n">
        <v>312.0208</v>
      </c>
      <c r="L53" s="6" t="n">
        <v>271.02</v>
      </c>
      <c r="M53" s="6" t="n">
        <v>8.35</v>
      </c>
      <c r="N53" s="6" t="n">
        <v>5.98</v>
      </c>
    </row>
    <row collapsed="false" customFormat="false" customHeight="false" hidden="false" ht="12.1" outlineLevel="0" r="54">
      <c r="A54" s="34" t="n">
        <v>45082</v>
      </c>
      <c r="B54" s="17" t="s">
        <v>555</v>
      </c>
      <c r="C54" s="17" t="s">
        <v>42</v>
      </c>
      <c r="D54" s="17" t="s">
        <v>43</v>
      </c>
      <c r="E54" s="7" t="n">
        <v>1</v>
      </c>
      <c r="F54" s="17" t="s">
        <v>19</v>
      </c>
      <c r="G54" s="6" t="n">
        <v>438</v>
      </c>
      <c r="H54" s="6" t="n">
        <v>5166.5</v>
      </c>
      <c r="I54" s="6" t="n">
        <v>4245.95</v>
      </c>
      <c r="J54" s="6" t="n">
        <v>57</v>
      </c>
      <c r="K54" s="6" t="n">
        <v>438</v>
      </c>
      <c r="L54" s="6" t="n">
        <v>381</v>
      </c>
      <c r="M54" s="6" t="n">
        <v>8.97</v>
      </c>
      <c r="N54" s="6" t="n">
        <v>7.37</v>
      </c>
    </row>
    <row collapsed="false" customFormat="false" customHeight="false" hidden="false" ht="12.1" outlineLevel="0" r="55">
      <c r="A55" s="34" t="n">
        <v>45106</v>
      </c>
      <c r="B55" s="17" t="s">
        <v>555</v>
      </c>
      <c r="C55" s="17" t="s">
        <v>24</v>
      </c>
      <c r="D55" s="17" t="s">
        <v>25</v>
      </c>
      <c r="E55" s="7" t="n">
        <v>50</v>
      </c>
      <c r="F55" s="17" t="s">
        <v>19</v>
      </c>
      <c r="G55" s="6" t="n">
        <v>34.29</v>
      </c>
      <c r="H55" s="6" t="n">
        <v>303.5</v>
      </c>
      <c r="I55" s="6" t="n">
        <v>260.47</v>
      </c>
      <c r="J55" s="6" t="n">
        <v>223</v>
      </c>
      <c r="K55" s="6" t="n">
        <v>1714.5</v>
      </c>
      <c r="L55" s="6" t="n">
        <v>1491.5</v>
      </c>
      <c r="M55" s="6" t="n">
        <v>11.45</v>
      </c>
      <c r="N55" s="6" t="n">
        <v>9.83</v>
      </c>
    </row>
    <row collapsed="false" customFormat="false" customHeight="false" hidden="false" ht="12.1" outlineLevel="0" r="56">
      <c r="A56" s="34" t="n">
        <v>45114</v>
      </c>
      <c r="B56" s="17" t="s">
        <v>555</v>
      </c>
      <c r="C56" s="17" t="s">
        <v>69</v>
      </c>
      <c r="D56" s="17" t="s">
        <v>70</v>
      </c>
      <c r="E56" s="7" t="n">
        <v>2</v>
      </c>
      <c r="F56" s="17" t="s">
        <v>19</v>
      </c>
      <c r="G56" s="6" t="n">
        <v>199.89</v>
      </c>
      <c r="H56" s="6" t="n">
        <v>1366</v>
      </c>
      <c r="I56" s="6" t="n">
        <v>846.34</v>
      </c>
      <c r="J56" s="6" t="n">
        <v>52</v>
      </c>
      <c r="K56" s="6" t="n">
        <v>399.78</v>
      </c>
      <c r="L56" s="6" t="n">
        <v>347.78</v>
      </c>
      <c r="M56" s="6" t="n">
        <v>20.55</v>
      </c>
      <c r="N56" s="6" t="n">
        <v>12.73</v>
      </c>
    </row>
    <row collapsed="false" customFormat="false" customHeight="false" hidden="false" ht="12.1" outlineLevel="0" r="57">
      <c r="A57" s="34" t="n">
        <v>45114</v>
      </c>
      <c r="B57" s="17" t="s">
        <v>555</v>
      </c>
      <c r="C57" s="17" t="s">
        <v>45</v>
      </c>
      <c r="D57" s="17" t="s">
        <v>46</v>
      </c>
      <c r="E57" s="7" t="n">
        <v>8</v>
      </c>
      <c r="F57" s="17" t="s">
        <v>19</v>
      </c>
      <c r="G57" s="6" t="n">
        <v>78</v>
      </c>
      <c r="H57" s="6" t="n">
        <v>710.6</v>
      </c>
      <c r="I57" s="6" t="n">
        <v>625.97</v>
      </c>
      <c r="J57" s="6" t="n">
        <v>81</v>
      </c>
      <c r="K57" s="6" t="n">
        <v>624</v>
      </c>
      <c r="L57" s="6" t="n">
        <v>543</v>
      </c>
      <c r="M57" s="6" t="n">
        <v>10.84</v>
      </c>
      <c r="N57" s="6" t="n">
        <v>9.55</v>
      </c>
    </row>
    <row collapsed="false" customFormat="false" customHeight="false" hidden="false" ht="12.1" outlineLevel="0" r="58">
      <c r="A58" s="34" t="n">
        <v>45117</v>
      </c>
      <c r="B58" s="17" t="s">
        <v>555</v>
      </c>
      <c r="C58" s="17" t="s">
        <v>53</v>
      </c>
      <c r="D58" s="17" t="s">
        <v>54</v>
      </c>
      <c r="E58" s="7" t="n">
        <v>8000</v>
      </c>
      <c r="F58" s="17" t="s">
        <v>19</v>
      </c>
      <c r="G58" s="6" t="n">
        <v>0.0581</v>
      </c>
      <c r="H58" s="6" t="n">
        <v>0.6688</v>
      </c>
      <c r="I58" s="6" t="n">
        <v>0.54</v>
      </c>
      <c r="J58" s="6" t="n">
        <v>60</v>
      </c>
      <c r="K58" s="6" t="n">
        <v>464.6068</v>
      </c>
      <c r="L58" s="6" t="n">
        <v>404.61</v>
      </c>
      <c r="M58" s="6" t="n">
        <v>9.42</v>
      </c>
      <c r="N58" s="6" t="n">
        <v>7.56</v>
      </c>
    </row>
    <row collapsed="false" customFormat="false" customHeight="false" hidden="false" ht="12.1" outlineLevel="0" r="59">
      <c r="A59" s="34" t="n">
        <v>45118</v>
      </c>
      <c r="B59" s="17" t="s">
        <v>555</v>
      </c>
      <c r="C59" s="17" t="s">
        <v>85</v>
      </c>
      <c r="D59" s="17" t="s">
        <v>86</v>
      </c>
      <c r="E59" s="7" t="n">
        <v>2000</v>
      </c>
      <c r="F59" s="17" t="s">
        <v>19</v>
      </c>
      <c r="G59" s="6" t="n">
        <v>0.0503</v>
      </c>
      <c r="H59" s="6" t="n">
        <v>0.8293</v>
      </c>
      <c r="I59" s="6" t="n">
        <v>0.82</v>
      </c>
      <c r="J59" s="6" t="n">
        <v>13</v>
      </c>
      <c r="K59" s="6" t="n">
        <v>100.5096</v>
      </c>
      <c r="L59" s="6" t="n">
        <v>87.51</v>
      </c>
      <c r="M59" s="6" t="n">
        <v>5.34</v>
      </c>
      <c r="N59" s="6" t="n">
        <v>5.28</v>
      </c>
    </row>
    <row collapsed="false" customFormat="false" customHeight="false" hidden="false" ht="12.1" outlineLevel="0" r="60">
      <c r="A60" s="34" t="n">
        <v>45118</v>
      </c>
      <c r="B60" s="17" t="s">
        <v>555</v>
      </c>
      <c r="C60" s="17" t="s">
        <v>65</v>
      </c>
      <c r="D60" s="17" t="s">
        <v>66</v>
      </c>
      <c r="E60" s="7" t="n">
        <v>6</v>
      </c>
      <c r="F60" s="17" t="s">
        <v>19</v>
      </c>
      <c r="G60" s="6" t="n">
        <v>17.97</v>
      </c>
      <c r="H60" s="6" t="n">
        <v>478.8</v>
      </c>
      <c r="I60" s="6" t="n">
        <v>372.85</v>
      </c>
      <c r="J60" s="6" t="n">
        <v>14</v>
      </c>
      <c r="K60" s="6" t="n">
        <v>107.82</v>
      </c>
      <c r="L60" s="6" t="n">
        <v>93.82</v>
      </c>
      <c r="M60" s="6" t="n">
        <v>4.19</v>
      </c>
      <c r="N60" s="6" t="n">
        <v>3.27</v>
      </c>
    </row>
    <row collapsed="false" customFormat="false" customHeight="false" hidden="false" ht="12.1" outlineLevel="0" r="61">
      <c r="A61" s="34" t="n">
        <v>45118</v>
      </c>
      <c r="B61" s="17" t="s">
        <v>555</v>
      </c>
      <c r="C61" s="17" t="s">
        <v>36</v>
      </c>
      <c r="D61" s="17" t="s">
        <v>37</v>
      </c>
      <c r="E61" s="7" t="n">
        <v>13</v>
      </c>
      <c r="F61" s="17" t="s">
        <v>19</v>
      </c>
      <c r="G61" s="6" t="n">
        <v>27.71</v>
      </c>
      <c r="H61" s="6" t="n">
        <v>487.6</v>
      </c>
      <c r="I61" s="6" t="n">
        <v>382.63</v>
      </c>
      <c r="J61" s="6" t="n">
        <v>47</v>
      </c>
      <c r="K61" s="6" t="n">
        <v>360.23</v>
      </c>
      <c r="L61" s="6" t="n">
        <v>313.23</v>
      </c>
      <c r="M61" s="6" t="n">
        <v>6.3</v>
      </c>
      <c r="N61" s="6" t="n">
        <v>4.94</v>
      </c>
    </row>
    <row collapsed="false" customFormat="false" customHeight="false" hidden="false" ht="12.1" outlineLevel="0" r="62">
      <c r="A62" s="34" t="n">
        <v>45127</v>
      </c>
      <c r="B62" s="17" t="s">
        <v>555</v>
      </c>
      <c r="C62" s="17" t="s">
        <v>30</v>
      </c>
      <c r="D62" s="17" t="s">
        <v>31</v>
      </c>
      <c r="E62" s="7" t="n">
        <v>200</v>
      </c>
      <c r="F62" s="17" t="s">
        <v>19</v>
      </c>
      <c r="G62" s="6" t="n">
        <v>0.8</v>
      </c>
      <c r="H62" s="6" t="n">
        <v>42.025</v>
      </c>
      <c r="I62" s="6" t="n">
        <v>30.97</v>
      </c>
      <c r="J62" s="6" t="n">
        <v>21</v>
      </c>
      <c r="K62" s="6" t="n">
        <v>160</v>
      </c>
      <c r="L62" s="6" t="n">
        <v>139</v>
      </c>
      <c r="M62" s="6" t="n">
        <v>2.24</v>
      </c>
      <c r="N62" s="6" t="n">
        <v>1.65</v>
      </c>
    </row>
    <row collapsed="false" customFormat="false" customHeight="false" hidden="false" ht="12.1" outlineLevel="0" r="63">
      <c r="A63" s="34" t="n">
        <v>45142</v>
      </c>
      <c r="B63" s="17" t="s">
        <v>555</v>
      </c>
      <c r="C63" s="17" t="s">
        <v>56</v>
      </c>
      <c r="D63" s="17" t="s">
        <v>57</v>
      </c>
      <c r="E63" s="7" t="n">
        <v>1</v>
      </c>
      <c r="F63" s="17" t="s">
        <v>64</v>
      </c>
      <c r="G63" s="6" t="n">
        <v>11.7224</v>
      </c>
      <c r="H63" s="6" t="n">
        <v>3201</v>
      </c>
      <c r="I63" s="6" t="n">
        <v>3514.33</v>
      </c>
      <c r="J63" s="6" t="n">
        <v>0.01</v>
      </c>
      <c r="K63" s="6" t="n">
        <v>11.7224</v>
      </c>
      <c r="L63" s="6" t="n">
        <v>10.78</v>
      </c>
      <c r="M63" s="6" t="n">
        <v>0.31</v>
      </c>
      <c r="N63" s="6" t="n">
        <v>0.34</v>
      </c>
    </row>
    <row collapsed="false" customFormat="false" customHeight="false" hidden="false" ht="12.1" outlineLevel="0" r="64">
      <c r="A64" s="34" t="n">
        <v>45208</v>
      </c>
      <c r="B64" s="17" t="s">
        <v>555</v>
      </c>
      <c r="C64" s="17" t="s">
        <v>51</v>
      </c>
      <c r="D64" s="17" t="s">
        <v>52</v>
      </c>
      <c r="E64" s="7" t="n">
        <v>10</v>
      </c>
      <c r="F64" s="17" t="s">
        <v>19</v>
      </c>
      <c r="G64" s="6" t="n">
        <v>19.08</v>
      </c>
      <c r="H64" s="6" t="n">
        <v>262.38</v>
      </c>
      <c r="I64" s="6" t="n">
        <v>74.54</v>
      </c>
      <c r="J64" s="6" t="n">
        <v>25</v>
      </c>
      <c r="K64" s="6" t="n">
        <v>190.8</v>
      </c>
      <c r="L64" s="6" t="n">
        <v>165.8</v>
      </c>
      <c r="M64" s="6" t="n">
        <v>22.24</v>
      </c>
      <c r="N64" s="6" t="n">
        <v>6.32</v>
      </c>
    </row>
    <row collapsed="false" customFormat="false" customHeight="false" hidden="false" ht="12.1" outlineLevel="0" r="65">
      <c r="A65" s="34" t="n">
        <v>45209</v>
      </c>
      <c r="B65" s="17" t="s">
        <v>555</v>
      </c>
      <c r="C65" s="17" t="s">
        <v>67</v>
      </c>
      <c r="D65" s="17" t="s">
        <v>68</v>
      </c>
      <c r="E65" s="7" t="n">
        <v>2</v>
      </c>
      <c r="F65" s="17" t="s">
        <v>19</v>
      </c>
      <c r="G65" s="6" t="n">
        <v>34.5</v>
      </c>
      <c r="H65" s="6" t="n">
        <v>1717.4</v>
      </c>
      <c r="I65" s="6" t="n">
        <v>885.32</v>
      </c>
      <c r="J65" s="6" t="n">
        <v>9</v>
      </c>
      <c r="K65" s="6" t="n">
        <v>69</v>
      </c>
      <c r="L65" s="6" t="n">
        <v>60</v>
      </c>
      <c r="M65" s="6" t="n">
        <v>3.39</v>
      </c>
      <c r="N65" s="6" t="n">
        <v>1.75</v>
      </c>
    </row>
    <row collapsed="false" customFormat="false" customHeight="false" hidden="false" ht="12.1" outlineLevel="0" r="66">
      <c r="A66" s="34" t="n">
        <v>45210</v>
      </c>
      <c r="B66" s="17" t="s">
        <v>555</v>
      </c>
      <c r="C66" s="17" t="s">
        <v>36</v>
      </c>
      <c r="D66" s="17" t="s">
        <v>37</v>
      </c>
      <c r="E66" s="7" t="n">
        <v>13</v>
      </c>
      <c r="F66" s="17" t="s">
        <v>19</v>
      </c>
      <c r="G66" s="6" t="n">
        <v>27.54</v>
      </c>
      <c r="H66" s="6" t="n">
        <v>618.7</v>
      </c>
      <c r="I66" s="6" t="n">
        <v>382.63</v>
      </c>
      <c r="J66" s="6" t="n">
        <v>47</v>
      </c>
      <c r="K66" s="6" t="n">
        <v>358.02</v>
      </c>
      <c r="L66" s="6" t="n">
        <v>311.02</v>
      </c>
      <c r="M66" s="6" t="n">
        <v>6.25</v>
      </c>
      <c r="N66" s="6" t="n">
        <v>3.87</v>
      </c>
    </row>
    <row collapsed="false" customFormat="false" customHeight="false" hidden="false" ht="12.1" outlineLevel="0" r="67">
      <c r="A67" s="34" t="n">
        <v>45217</v>
      </c>
      <c r="B67" s="17" t="s">
        <v>555</v>
      </c>
      <c r="C67" s="17" t="s">
        <v>75</v>
      </c>
      <c r="D67" s="17" t="s">
        <v>76</v>
      </c>
      <c r="E67" s="7" t="n">
        <v>30</v>
      </c>
      <c r="F67" s="17" t="s">
        <v>19</v>
      </c>
      <c r="G67" s="6" t="n">
        <v>3.77</v>
      </c>
      <c r="H67" s="6" t="n">
        <v>72.82</v>
      </c>
      <c r="I67" s="6" t="n">
        <v>74.85</v>
      </c>
      <c r="J67" s="6" t="n">
        <v>15</v>
      </c>
      <c r="K67" s="6" t="n">
        <v>113.1</v>
      </c>
      <c r="L67" s="6" t="n">
        <v>98.1</v>
      </c>
      <c r="M67" s="6" t="n">
        <v>4.37</v>
      </c>
      <c r="N67" s="6" t="n">
        <v>4.49</v>
      </c>
    </row>
    <row collapsed="false" customFormat="false" customHeight="false" hidden="false" ht="12.1" outlineLevel="0" r="68">
      <c r="A68" s="34" t="n">
        <v>45236</v>
      </c>
      <c r="B68" s="17" t="s">
        <v>555</v>
      </c>
      <c r="C68" s="17" t="s">
        <v>56</v>
      </c>
      <c r="D68" s="17" t="s">
        <v>57</v>
      </c>
      <c r="E68" s="7" t="n">
        <v>1</v>
      </c>
      <c r="F68" s="17" t="s">
        <v>64</v>
      </c>
      <c r="G68" s="6" t="n">
        <v>11.6294</v>
      </c>
      <c r="H68" s="6" t="n">
        <v>3201</v>
      </c>
      <c r="I68" s="6" t="n">
        <v>3514.33</v>
      </c>
      <c r="J68" s="6" t="n">
        <v>0.01</v>
      </c>
      <c r="K68" s="6" t="n">
        <v>11.6294</v>
      </c>
      <c r="L68" s="6" t="n">
        <v>10.7</v>
      </c>
      <c r="M68" s="6" t="n">
        <v>0.3</v>
      </c>
      <c r="N68" s="6" t="n">
        <v>0.33</v>
      </c>
    </row>
    <row collapsed="false" customFormat="false" customHeight="false" hidden="false" ht="12.1" outlineLevel="0" r="69">
      <c r="A69" s="34" t="n">
        <v>45261</v>
      </c>
      <c r="B69" s="17" t="s">
        <v>555</v>
      </c>
      <c r="C69" s="17" t="s">
        <v>62</v>
      </c>
      <c r="D69" s="17" t="s">
        <v>63</v>
      </c>
      <c r="E69" s="7" t="n">
        <v>50</v>
      </c>
      <c r="F69" s="17" t="s">
        <v>19</v>
      </c>
      <c r="G69" s="6" t="n">
        <v>5.4465</v>
      </c>
      <c r="H69" s="6" t="n">
        <v>67.85</v>
      </c>
      <c r="I69" s="6" t="n">
        <v>64.99</v>
      </c>
      <c r="J69" s="6" t="n">
        <v>35</v>
      </c>
      <c r="K69" s="6" t="n">
        <v>272.325</v>
      </c>
      <c r="L69" s="6" t="n">
        <v>237.33</v>
      </c>
      <c r="M69" s="6" t="n">
        <v>7.3</v>
      </c>
      <c r="N69" s="6" t="n">
        <v>7</v>
      </c>
    </row>
    <row collapsed="false" customFormat="false" customHeight="false" hidden="false" ht="12.1" outlineLevel="0" r="70">
      <c r="A70" s="34" t="n">
        <v>45277</v>
      </c>
      <c r="B70" s="17" t="s">
        <v>555</v>
      </c>
      <c r="C70" s="17" t="s">
        <v>42</v>
      </c>
      <c r="D70" s="17" t="s">
        <v>43</v>
      </c>
      <c r="E70" s="7" t="n">
        <v>1</v>
      </c>
      <c r="F70" s="17" t="s">
        <v>19</v>
      </c>
      <c r="G70" s="6" t="n">
        <v>447</v>
      </c>
      <c r="H70" s="6" t="n">
        <v>6560</v>
      </c>
      <c r="I70" s="6" t="n">
        <v>4245.95</v>
      </c>
      <c r="J70" s="6" t="n">
        <v>58</v>
      </c>
      <c r="K70" s="6" t="n">
        <v>447</v>
      </c>
      <c r="L70" s="6" t="n">
        <v>389</v>
      </c>
      <c r="M70" s="6" t="n">
        <v>9.16</v>
      </c>
      <c r="N70" s="6" t="n">
        <v>5.93</v>
      </c>
    </row>
    <row collapsed="false" customFormat="false" customHeight="false" hidden="false" ht="12.1" outlineLevel="0" r="71">
      <c r="A71" s="34" t="n">
        <v>45300</v>
      </c>
      <c r="B71" s="17" t="s">
        <v>555</v>
      </c>
      <c r="C71" s="17" t="s">
        <v>36</v>
      </c>
      <c r="D71" s="17" t="s">
        <v>37</v>
      </c>
      <c r="E71" s="7" t="n">
        <v>13</v>
      </c>
      <c r="F71" s="17" t="s">
        <v>19</v>
      </c>
      <c r="G71" s="6" t="n">
        <v>35.17</v>
      </c>
      <c r="H71" s="6" t="n">
        <v>686.5</v>
      </c>
      <c r="I71" s="6" t="n">
        <v>382.63</v>
      </c>
      <c r="J71" s="6" t="n">
        <v>59</v>
      </c>
      <c r="K71" s="6" t="n">
        <v>457.21</v>
      </c>
      <c r="L71" s="6" t="n">
        <v>398.21</v>
      </c>
      <c r="M71" s="6" t="n">
        <v>8.01</v>
      </c>
      <c r="N71" s="6" t="n">
        <v>4.46</v>
      </c>
    </row>
    <row collapsed="false" customFormat="false" customHeight="false" hidden="false" ht="12.1" outlineLevel="0" r="72">
      <c r="A72" s="34" t="n">
        <v>45302</v>
      </c>
      <c r="B72" s="17" t="s">
        <v>555</v>
      </c>
      <c r="C72" s="17" t="s">
        <v>65</v>
      </c>
      <c r="D72" s="17" t="s">
        <v>66</v>
      </c>
      <c r="E72" s="7" t="n">
        <v>6</v>
      </c>
      <c r="F72" s="17" t="s">
        <v>19</v>
      </c>
      <c r="G72" s="6" t="n">
        <v>30.77</v>
      </c>
      <c r="H72" s="6" t="n">
        <v>579.6</v>
      </c>
      <c r="I72" s="6" t="n">
        <v>372.85</v>
      </c>
      <c r="J72" s="6" t="n">
        <v>24</v>
      </c>
      <c r="K72" s="6" t="n">
        <v>184.62</v>
      </c>
      <c r="L72" s="6" t="n">
        <v>160.62</v>
      </c>
      <c r="M72" s="6" t="n">
        <v>7.18</v>
      </c>
      <c r="N72" s="6" t="n">
        <v>4.62</v>
      </c>
    </row>
    <row collapsed="false" customFormat="false" customHeight="false" hidden="false" ht="12.1" outlineLevel="0" r="73">
      <c r="A73" s="34" t="n">
        <v>45328</v>
      </c>
      <c r="B73" s="17" t="s">
        <v>555</v>
      </c>
      <c r="C73" s="17" t="s">
        <v>56</v>
      </c>
      <c r="D73" s="17" t="s">
        <v>57</v>
      </c>
      <c r="E73" s="7" t="n">
        <v>1</v>
      </c>
      <c r="F73" s="17" t="s">
        <v>64</v>
      </c>
      <c r="G73" s="6" t="n">
        <v>11.4054</v>
      </c>
      <c r="H73" s="6" t="n">
        <v>3201</v>
      </c>
      <c r="I73" s="6" t="n">
        <v>3514.33</v>
      </c>
      <c r="J73" s="6" t="n">
        <v>0.01</v>
      </c>
      <c r="K73" s="6" t="n">
        <v>11.4054</v>
      </c>
      <c r="L73" s="6" t="n">
        <v>10.49</v>
      </c>
      <c r="M73" s="6" t="n">
        <v>0.3</v>
      </c>
      <c r="N73" s="6" t="n">
        <v>0.33</v>
      </c>
    </row>
    <row collapsed="false" customFormat="false" customHeight="false" hidden="false" ht="12.1" outlineLevel="0" r="74">
      <c r="A74" s="34" t="n">
        <v>45377</v>
      </c>
      <c r="B74" s="17" t="s">
        <v>555</v>
      </c>
      <c r="C74" s="17" t="s">
        <v>67</v>
      </c>
      <c r="D74" s="17" t="s">
        <v>68</v>
      </c>
      <c r="E74" s="7" t="n">
        <v>2</v>
      </c>
      <c r="F74" s="17" t="s">
        <v>19</v>
      </c>
      <c r="G74" s="6" t="n">
        <v>44.09</v>
      </c>
      <c r="H74" s="6" t="n">
        <v>1316.8</v>
      </c>
      <c r="I74" s="6" t="n">
        <v>885.32</v>
      </c>
      <c r="J74" s="6" t="n">
        <v>11</v>
      </c>
      <c r="K74" s="6" t="n">
        <v>88.18</v>
      </c>
      <c r="L74" s="6" t="n">
        <v>77.18</v>
      </c>
      <c r="M74" s="6" t="n">
        <v>4.36</v>
      </c>
      <c r="N74" s="6" t="n">
        <v>2.93</v>
      </c>
    </row>
    <row collapsed="false" customFormat="false" customHeight="false" hidden="false" ht="12.1" outlineLevel="0" r="75">
      <c r="A75" s="34" t="n">
        <v>45414</v>
      </c>
      <c r="B75" s="17" t="s">
        <v>555</v>
      </c>
      <c r="C75" s="17" t="s">
        <v>45</v>
      </c>
      <c r="D75" s="17" t="s">
        <v>46</v>
      </c>
      <c r="E75" s="7" t="n">
        <v>8</v>
      </c>
      <c r="F75" s="17" t="s">
        <v>19</v>
      </c>
      <c r="G75" s="6" t="n">
        <v>100</v>
      </c>
      <c r="H75" s="6" t="n">
        <v>969</v>
      </c>
      <c r="I75" s="6" t="n">
        <v>625.97</v>
      </c>
      <c r="J75" s="6" t="n">
        <v>104</v>
      </c>
      <c r="K75" s="6" t="n">
        <v>800</v>
      </c>
      <c r="L75" s="6" t="n">
        <v>696</v>
      </c>
      <c r="M75" s="6" t="n">
        <v>13.9</v>
      </c>
      <c r="N75" s="6" t="n">
        <v>8.98</v>
      </c>
    </row>
    <row collapsed="false" customFormat="false" customHeight="false" hidden="false" ht="12.1" outlineLevel="0" r="76">
      <c r="A76" s="34" t="n">
        <v>45418</v>
      </c>
      <c r="B76" s="17" t="s">
        <v>555</v>
      </c>
      <c r="C76" s="17" t="s">
        <v>51</v>
      </c>
      <c r="D76" s="17" t="s">
        <v>52</v>
      </c>
      <c r="E76" s="7" t="n">
        <v>10</v>
      </c>
      <c r="F76" s="17" t="s">
        <v>19</v>
      </c>
      <c r="G76" s="6" t="n">
        <v>23.37</v>
      </c>
      <c r="H76" s="6" t="n">
        <v>313.77</v>
      </c>
      <c r="I76" s="6" t="n">
        <v>74.54</v>
      </c>
      <c r="J76" s="6" t="n">
        <v>30</v>
      </c>
      <c r="K76" s="6" t="n">
        <v>233.7</v>
      </c>
      <c r="L76" s="6" t="n">
        <v>203.7</v>
      </c>
      <c r="M76" s="6" t="n">
        <v>27.33</v>
      </c>
      <c r="N76" s="6" t="n">
        <v>6.49</v>
      </c>
    </row>
    <row collapsed="false" customFormat="false" customHeight="false" hidden="false" ht="12.1" outlineLevel="0" r="77">
      <c r="A77" s="34" t="n">
        <v>45419</v>
      </c>
      <c r="B77" s="17" t="s">
        <v>555</v>
      </c>
      <c r="C77" s="17" t="s">
        <v>42</v>
      </c>
      <c r="D77" s="17" t="s">
        <v>43</v>
      </c>
      <c r="E77" s="7" t="n">
        <v>1</v>
      </c>
      <c r="F77" s="17" t="s">
        <v>19</v>
      </c>
      <c r="G77" s="6" t="n">
        <v>498</v>
      </c>
      <c r="H77" s="6" t="n">
        <v>7722.5</v>
      </c>
      <c r="I77" s="6" t="n">
        <v>4245.95</v>
      </c>
      <c r="J77" s="6" t="n">
        <v>65</v>
      </c>
      <c r="K77" s="6" t="n">
        <v>498</v>
      </c>
      <c r="L77" s="6" t="n">
        <v>433</v>
      </c>
      <c r="M77" s="6" t="n">
        <v>10.2</v>
      </c>
      <c r="N77" s="6" t="n">
        <v>5.61</v>
      </c>
    </row>
    <row collapsed="false" customFormat="false" customHeight="false" hidden="false" ht="12.1" outlineLevel="0" r="78">
      <c r="A78" s="34" t="n">
        <v>45418</v>
      </c>
      <c r="B78" s="17" t="s">
        <v>555</v>
      </c>
      <c r="C78" s="17" t="s">
        <v>56</v>
      </c>
      <c r="D78" s="17" t="s">
        <v>57</v>
      </c>
      <c r="E78" s="7" t="n">
        <v>1</v>
      </c>
      <c r="F78" s="17" t="s">
        <v>64</v>
      </c>
      <c r="G78" s="6" t="n">
        <v>11.4615</v>
      </c>
      <c r="H78" s="6" t="n">
        <v>3201</v>
      </c>
      <c r="I78" s="6" t="n">
        <v>3514.33</v>
      </c>
      <c r="J78" s="6" t="n">
        <v>0.01</v>
      </c>
      <c r="K78" s="6" t="n">
        <v>11.4615</v>
      </c>
      <c r="L78" s="6" t="n">
        <v>10.54</v>
      </c>
      <c r="M78" s="6" t="n">
        <v>0.3</v>
      </c>
      <c r="N78" s="6" t="n">
        <v>0.33</v>
      </c>
    </row>
    <row collapsed="false" customFormat="false" customHeight="false" hidden="false" ht="12.1" outlineLevel="0" r="79">
      <c r="A79" s="34" t="n">
        <v>45439</v>
      </c>
      <c r="B79" s="17" t="s">
        <v>555</v>
      </c>
      <c r="C79" s="17" t="s">
        <v>79</v>
      </c>
      <c r="D79" s="17" t="s">
        <v>80</v>
      </c>
      <c r="E79" s="7" t="n">
        <v>10</v>
      </c>
      <c r="F79" s="17" t="s">
        <v>19</v>
      </c>
      <c r="G79" s="6" t="n">
        <v>25.43</v>
      </c>
      <c r="H79" s="6" t="n">
        <v>219.22</v>
      </c>
      <c r="I79" s="6" t="n">
        <v>128.87</v>
      </c>
      <c r="J79" s="6" t="n">
        <v>33</v>
      </c>
      <c r="K79" s="6" t="n">
        <v>254.3</v>
      </c>
      <c r="L79" s="6" t="n">
        <v>221.3</v>
      </c>
      <c r="M79" s="6" t="n">
        <v>17.17</v>
      </c>
      <c r="N79" s="6" t="n">
        <v>10.09</v>
      </c>
    </row>
    <row collapsed="false" customFormat="false" customHeight="false" hidden="false" ht="12.1" outlineLevel="0" r="80">
      <c r="A80" s="34" t="n">
        <v>45443</v>
      </c>
      <c r="B80" s="17" t="s">
        <v>555</v>
      </c>
      <c r="C80" s="17" t="s">
        <v>75</v>
      </c>
      <c r="D80" s="17" t="s">
        <v>76</v>
      </c>
      <c r="E80" s="7" t="n">
        <v>30</v>
      </c>
      <c r="F80" s="17" t="s">
        <v>19</v>
      </c>
      <c r="G80" s="6" t="n">
        <v>2.02</v>
      </c>
      <c r="H80" s="6" t="n">
        <v>74.98</v>
      </c>
      <c r="I80" s="6" t="n">
        <v>74.85</v>
      </c>
      <c r="J80" s="6" t="n">
        <v>8</v>
      </c>
      <c r="K80" s="6" t="n">
        <v>60.6</v>
      </c>
      <c r="L80" s="6" t="n">
        <v>52.6</v>
      </c>
      <c r="M80" s="6" t="n">
        <v>2.34</v>
      </c>
      <c r="N80" s="6" t="n">
        <v>2.34</v>
      </c>
    </row>
    <row collapsed="false" customFormat="false" customHeight="false" hidden="false" ht="12.1" outlineLevel="0" r="81">
      <c r="A81" s="34" t="n">
        <v>45446</v>
      </c>
      <c r="B81" s="17" t="s">
        <v>555</v>
      </c>
      <c r="C81" s="17" t="s">
        <v>59</v>
      </c>
      <c r="D81" s="17" t="s">
        <v>60</v>
      </c>
      <c r="E81" s="7" t="n">
        <v>1100</v>
      </c>
      <c r="F81" s="17" t="s">
        <v>19</v>
      </c>
      <c r="G81" s="6" t="n">
        <v>0.326</v>
      </c>
      <c r="H81" s="6" t="n">
        <v>3.794</v>
      </c>
      <c r="I81" s="6" t="n">
        <v>2.95</v>
      </c>
      <c r="J81" s="6" t="n">
        <v>47</v>
      </c>
      <c r="K81" s="6" t="n">
        <v>358.5992</v>
      </c>
      <c r="L81" s="6" t="n">
        <v>311.6</v>
      </c>
      <c r="M81" s="6" t="n">
        <v>9.6</v>
      </c>
      <c r="N81" s="6" t="n">
        <v>7.47</v>
      </c>
    </row>
    <row collapsed="false" customFormat="false" customHeight="false" hidden="false" ht="12.1" outlineLevel="0" r="82">
      <c r="A82" s="34" t="n">
        <v>45453</v>
      </c>
      <c r="B82" s="17" t="s">
        <v>555</v>
      </c>
      <c r="C82" s="17" t="s">
        <v>48</v>
      </c>
      <c r="D82" s="17" t="s">
        <v>49</v>
      </c>
      <c r="E82" s="7" t="n">
        <v>180</v>
      </c>
      <c r="F82" s="17" t="s">
        <v>19</v>
      </c>
      <c r="G82" s="6" t="n">
        <v>2.752</v>
      </c>
      <c r="H82" s="6" t="n">
        <v>55.06</v>
      </c>
      <c r="I82" s="6" t="n">
        <v>44.37</v>
      </c>
      <c r="J82" s="6" t="n">
        <v>64</v>
      </c>
      <c r="K82" s="6" t="n">
        <v>495.36</v>
      </c>
      <c r="L82" s="6" t="n">
        <v>431.36</v>
      </c>
      <c r="M82" s="6" t="n">
        <v>5.4</v>
      </c>
      <c r="N82" s="6" t="n">
        <v>4.35</v>
      </c>
    </row>
    <row collapsed="false" customFormat="false" customHeight="false" hidden="false" ht="12.1" outlineLevel="0" r="83">
      <c r="A83" s="34" t="n">
        <v>45461</v>
      </c>
      <c r="B83" s="17" t="s">
        <v>555</v>
      </c>
      <c r="C83" s="17" t="s">
        <v>39</v>
      </c>
      <c r="D83" s="17" t="s">
        <v>40</v>
      </c>
      <c r="E83" s="7" t="n">
        <v>7</v>
      </c>
      <c r="F83" s="17" t="s">
        <v>19</v>
      </c>
      <c r="G83" s="6" t="n">
        <v>191.51</v>
      </c>
      <c r="H83" s="6" t="n">
        <v>1555.6</v>
      </c>
      <c r="I83" s="6" t="n">
        <v>1081.66</v>
      </c>
      <c r="J83" s="6" t="n">
        <v>174</v>
      </c>
      <c r="K83" s="6" t="n">
        <v>1340.57</v>
      </c>
      <c r="L83" s="6" t="n">
        <v>1166.57</v>
      </c>
      <c r="M83" s="6" t="n">
        <v>15.41</v>
      </c>
      <c r="N83" s="6" t="n">
        <v>10.71</v>
      </c>
    </row>
    <row collapsed="false" customFormat="false" customHeight="false" hidden="false" ht="12.1" outlineLevel="0" r="84">
      <c r="A84" s="34" t="n">
        <v>45461</v>
      </c>
      <c r="B84" s="17" t="s">
        <v>555</v>
      </c>
      <c r="C84" s="17" t="s">
        <v>39</v>
      </c>
      <c r="D84" s="17" t="s">
        <v>40</v>
      </c>
      <c r="E84" s="7" t="n">
        <v>7</v>
      </c>
      <c r="F84" s="17" t="s">
        <v>19</v>
      </c>
      <c r="G84" s="6" t="n">
        <v>38.3</v>
      </c>
      <c r="H84" s="6" t="n">
        <v>1555.6</v>
      </c>
      <c r="I84" s="6" t="n">
        <v>1081.66</v>
      </c>
      <c r="J84" s="6" t="n">
        <v>35</v>
      </c>
      <c r="K84" s="6" t="n">
        <v>268.1</v>
      </c>
      <c r="L84" s="6" t="n">
        <v>233.1</v>
      </c>
      <c r="M84" s="6" t="n">
        <v>3.08</v>
      </c>
      <c r="N84" s="6" t="n">
        <v>2.14</v>
      </c>
    </row>
    <row collapsed="false" customFormat="false" customHeight="false" hidden="false" ht="12.1" outlineLevel="0" r="85">
      <c r="A85" s="34" t="n">
        <v>45482</v>
      </c>
      <c r="B85" s="17" t="s">
        <v>555</v>
      </c>
      <c r="C85" s="17" t="s">
        <v>36</v>
      </c>
      <c r="D85" s="17" t="s">
        <v>37</v>
      </c>
      <c r="E85" s="7" t="n">
        <v>13</v>
      </c>
      <c r="F85" s="17" t="s">
        <v>19</v>
      </c>
      <c r="G85" s="6" t="n">
        <v>25.17</v>
      </c>
      <c r="H85" s="6" t="n">
        <v>639.1</v>
      </c>
      <c r="I85" s="6" t="n">
        <v>382.63</v>
      </c>
      <c r="J85" s="6" t="n">
        <v>43</v>
      </c>
      <c r="K85" s="6" t="n">
        <v>327.21</v>
      </c>
      <c r="L85" s="6" t="n">
        <v>284.21</v>
      </c>
      <c r="M85" s="6" t="n">
        <v>5.71</v>
      </c>
      <c r="N85" s="6" t="n">
        <v>3.42</v>
      </c>
    </row>
    <row collapsed="false" customFormat="false" customHeight="false" hidden="false" ht="12.1" outlineLevel="0" r="86">
      <c r="A86" s="34" t="n">
        <v>45482</v>
      </c>
      <c r="B86" s="17" t="s">
        <v>555</v>
      </c>
      <c r="C86" s="17" t="s">
        <v>65</v>
      </c>
      <c r="D86" s="17" t="s">
        <v>66</v>
      </c>
      <c r="E86" s="7" t="n">
        <v>6</v>
      </c>
      <c r="F86" s="17" t="s">
        <v>19</v>
      </c>
      <c r="G86" s="6" t="n">
        <v>29.01</v>
      </c>
      <c r="H86" s="6" t="n">
        <v>524.6</v>
      </c>
      <c r="I86" s="6" t="n">
        <v>372.85</v>
      </c>
      <c r="J86" s="6" t="n">
        <v>23</v>
      </c>
      <c r="K86" s="6" t="n">
        <v>174.06</v>
      </c>
      <c r="L86" s="6" t="n">
        <v>151.06</v>
      </c>
      <c r="M86" s="6" t="n">
        <v>6.75</v>
      </c>
      <c r="N86" s="6" t="n">
        <v>4.8</v>
      </c>
    </row>
    <row collapsed="false" customFormat="false" customHeight="false" hidden="false" ht="12.1" outlineLevel="0" r="87">
      <c r="A87" s="34" t="n">
        <v>45484</v>
      </c>
      <c r="B87" s="17" t="s">
        <v>555</v>
      </c>
      <c r="C87" s="17" t="s">
        <v>16</v>
      </c>
      <c r="D87" s="17" t="s">
        <v>18</v>
      </c>
      <c r="E87" s="7" t="n">
        <v>50</v>
      </c>
      <c r="F87" s="17" t="s">
        <v>19</v>
      </c>
      <c r="G87" s="6" t="n">
        <v>33.3</v>
      </c>
      <c r="H87" s="6" t="n">
        <v>296</v>
      </c>
      <c r="I87" s="6" t="n">
        <v>208.85</v>
      </c>
      <c r="J87" s="6" t="n">
        <v>216</v>
      </c>
      <c r="K87" s="6" t="n">
        <v>1665</v>
      </c>
      <c r="L87" s="6" t="n">
        <v>1449</v>
      </c>
      <c r="M87" s="6" t="n">
        <v>13.88</v>
      </c>
      <c r="N87" s="6" t="n">
        <v>9.79</v>
      </c>
    </row>
    <row collapsed="false" customFormat="false" customHeight="false" hidden="false" ht="12.1" outlineLevel="0" r="88">
      <c r="A88" s="34" t="n">
        <v>45484</v>
      </c>
      <c r="B88" s="17" t="s">
        <v>555</v>
      </c>
      <c r="C88" s="17" t="s">
        <v>21</v>
      </c>
      <c r="D88" s="17" t="s">
        <v>22</v>
      </c>
      <c r="E88" s="7" t="n">
        <v>40</v>
      </c>
      <c r="F88" s="17" t="s">
        <v>19</v>
      </c>
      <c r="G88" s="6" t="n">
        <v>33.3</v>
      </c>
      <c r="H88" s="6" t="n">
        <v>295.87</v>
      </c>
      <c r="I88" s="6" t="n">
        <v>156.98</v>
      </c>
      <c r="J88" s="6" t="n">
        <v>173</v>
      </c>
      <c r="K88" s="6" t="n">
        <v>1332</v>
      </c>
      <c r="L88" s="6" t="n">
        <v>1159</v>
      </c>
      <c r="M88" s="6" t="n">
        <v>18.46</v>
      </c>
      <c r="N88" s="6" t="n">
        <v>9.79</v>
      </c>
    </row>
    <row collapsed="false" customFormat="false" customHeight="false" hidden="false" ht="12.1" outlineLevel="0" r="89">
      <c r="A89" s="34" t="n">
        <v>45485</v>
      </c>
      <c r="B89" s="17" t="s">
        <v>555</v>
      </c>
      <c r="C89" s="17" t="s">
        <v>69</v>
      </c>
      <c r="D89" s="17" t="s">
        <v>70</v>
      </c>
      <c r="E89" s="7" t="n">
        <v>2</v>
      </c>
      <c r="F89" s="17" t="s">
        <v>19</v>
      </c>
      <c r="G89" s="6" t="n">
        <v>249.69</v>
      </c>
      <c r="H89" s="6" t="n">
        <v>1643</v>
      </c>
      <c r="I89" s="6" t="n">
        <v>846.34</v>
      </c>
      <c r="J89" s="6" t="n">
        <v>65</v>
      </c>
      <c r="K89" s="6" t="n">
        <v>499.38</v>
      </c>
      <c r="L89" s="6" t="n">
        <v>434.38</v>
      </c>
      <c r="M89" s="6" t="n">
        <v>25.66</v>
      </c>
      <c r="N89" s="6" t="n">
        <v>13.22</v>
      </c>
    </row>
    <row collapsed="false" customFormat="false" customHeight="false" hidden="false" ht="12.1" outlineLevel="0" r="90">
      <c r="A90" s="34" t="n">
        <v>45489</v>
      </c>
      <c r="B90" s="17" t="s">
        <v>555</v>
      </c>
      <c r="C90" s="17" t="s">
        <v>24</v>
      </c>
      <c r="D90" s="17" t="s">
        <v>25</v>
      </c>
      <c r="E90" s="7" t="n">
        <v>50</v>
      </c>
      <c r="F90" s="17" t="s">
        <v>19</v>
      </c>
      <c r="G90" s="6" t="n">
        <v>35</v>
      </c>
      <c r="H90" s="6" t="n">
        <v>220.85</v>
      </c>
      <c r="I90" s="6" t="n">
        <v>260.47</v>
      </c>
      <c r="J90" s="6" t="n">
        <v>228</v>
      </c>
      <c r="K90" s="6" t="n">
        <v>1750</v>
      </c>
      <c r="L90" s="6" t="n">
        <v>1522</v>
      </c>
      <c r="M90" s="6" t="n">
        <v>11.69</v>
      </c>
      <c r="N90" s="6" t="n">
        <v>13.78</v>
      </c>
    </row>
    <row collapsed="false" customFormat="false" customHeight="false" hidden="false" ht="12.1" outlineLevel="0" r="91">
      <c r="A91" s="34" t="n">
        <v>45491</v>
      </c>
      <c r="B91" s="17" t="s">
        <v>555</v>
      </c>
      <c r="C91" s="17" t="s">
        <v>30</v>
      </c>
      <c r="D91" s="17" t="s">
        <v>31</v>
      </c>
      <c r="E91" s="7" t="n">
        <v>200</v>
      </c>
      <c r="F91" s="17" t="s">
        <v>19</v>
      </c>
      <c r="G91" s="6" t="n">
        <v>12.29</v>
      </c>
      <c r="H91" s="6" t="n">
        <v>49.27</v>
      </c>
      <c r="I91" s="6" t="n">
        <v>30.97</v>
      </c>
      <c r="J91" s="6" t="n">
        <v>320</v>
      </c>
      <c r="K91" s="6" t="n">
        <v>2458</v>
      </c>
      <c r="L91" s="6" t="n">
        <v>2138</v>
      </c>
      <c r="M91" s="6" t="n">
        <v>34.52</v>
      </c>
      <c r="N91" s="6" t="n">
        <v>21.7</v>
      </c>
    </row>
    <row collapsed="false" customFormat="false" customHeight="false" hidden="false" ht="12.1" outlineLevel="0" r="92">
      <c r="A92" s="34" t="n">
        <v>45511</v>
      </c>
      <c r="B92" s="17" t="s">
        <v>555</v>
      </c>
      <c r="C92" s="17" t="s">
        <v>56</v>
      </c>
      <c r="D92" s="17" t="s">
        <v>57</v>
      </c>
      <c r="E92" s="7" t="n">
        <v>1</v>
      </c>
      <c r="F92" s="17" t="s">
        <v>64</v>
      </c>
      <c r="G92" s="6" t="n">
        <v>10.6456</v>
      </c>
      <c r="H92" s="6" t="n">
        <v>3201</v>
      </c>
      <c r="I92" s="6" t="n">
        <v>3514.33</v>
      </c>
      <c r="J92" s="6" t="n">
        <v>0.01</v>
      </c>
      <c r="K92" s="6" t="n">
        <v>10.6456</v>
      </c>
      <c r="L92" s="6" t="n">
        <v>9.79</v>
      </c>
      <c r="M92" s="6" t="n">
        <v>0.28</v>
      </c>
      <c r="N92" s="6" t="n">
        <v>0.31</v>
      </c>
    </row>
    <row collapsed="false" customFormat="false" customHeight="false" hidden="false" ht="12.1" outlineLevel="0" r="93">
      <c r="A93" s="34" t="n">
        <v>45545</v>
      </c>
      <c r="B93" s="17" t="s">
        <v>555</v>
      </c>
      <c r="C93" s="17" t="s">
        <v>39</v>
      </c>
      <c r="D93" s="17" t="s">
        <v>40</v>
      </c>
      <c r="E93" s="7" t="n">
        <v>7</v>
      </c>
      <c r="F93" s="17" t="s">
        <v>19</v>
      </c>
      <c r="G93" s="6" t="n">
        <v>31.06</v>
      </c>
      <c r="H93" s="6" t="n">
        <v>1254.2</v>
      </c>
      <c r="I93" s="6" t="n">
        <v>1081.66</v>
      </c>
      <c r="J93" s="6" t="n">
        <v>28</v>
      </c>
      <c r="K93" s="6" t="n">
        <v>217.42</v>
      </c>
      <c r="L93" s="6" t="n">
        <v>189.42</v>
      </c>
      <c r="M93" s="6" t="n">
        <v>2.5</v>
      </c>
      <c r="N93" s="6" t="n">
        <v>2.16</v>
      </c>
    </row>
    <row collapsed="false" customFormat="false" customHeight="false" hidden="false" ht="12.1" outlineLevel="0" r="94">
      <c r="A94" s="34" t="n">
        <v>45562</v>
      </c>
      <c r="B94" s="17" t="s">
        <v>555</v>
      </c>
      <c r="C94" s="17" t="s">
        <v>62</v>
      </c>
      <c r="D94" s="17" t="s">
        <v>63</v>
      </c>
      <c r="E94" s="7" t="n">
        <v>50</v>
      </c>
      <c r="F94" s="17" t="s">
        <v>19</v>
      </c>
      <c r="G94" s="6" t="n">
        <v>6.06</v>
      </c>
      <c r="H94" s="6" t="n">
        <v>70.75</v>
      </c>
      <c r="I94" s="6" t="n">
        <v>64.99</v>
      </c>
      <c r="J94" s="6" t="n">
        <v>39</v>
      </c>
      <c r="K94" s="6" t="n">
        <v>303</v>
      </c>
      <c r="L94" s="6" t="n">
        <v>264</v>
      </c>
      <c r="M94" s="6" t="n">
        <v>8.12</v>
      </c>
      <c r="N94" s="6" t="n">
        <v>7.46</v>
      </c>
    </row>
    <row collapsed="false" customFormat="false" customHeight="false" hidden="false" ht="12.1" outlineLevel="0" r="95">
      <c r="A95" s="34" t="n">
        <v>45565</v>
      </c>
      <c r="B95" s="17" t="s">
        <v>555</v>
      </c>
      <c r="C95" s="17" t="s">
        <v>51</v>
      </c>
      <c r="D95" s="17" t="s">
        <v>52</v>
      </c>
      <c r="E95" s="7" t="n">
        <v>10</v>
      </c>
      <c r="F95" s="17" t="s">
        <v>19</v>
      </c>
      <c r="G95" s="6" t="n">
        <v>27.26</v>
      </c>
      <c r="H95" s="6" t="n">
        <v>379.47</v>
      </c>
      <c r="I95" s="6" t="n">
        <v>74.54</v>
      </c>
      <c r="J95" s="6" t="n">
        <v>35</v>
      </c>
      <c r="K95" s="6" t="n">
        <v>272.6</v>
      </c>
      <c r="L95" s="6" t="n">
        <v>237.6</v>
      </c>
      <c r="M95" s="6" t="n">
        <v>31.87</v>
      </c>
      <c r="N95" s="6" t="n">
        <v>6.26</v>
      </c>
    </row>
    <row collapsed="false" customFormat="false" customHeight="false" hidden="false" ht="12.1" outlineLevel="0" r="96">
      <c r="A96" s="34" t="n">
        <v>45573</v>
      </c>
      <c r="B96" s="17" t="s">
        <v>555</v>
      </c>
      <c r="C96" s="17" t="s">
        <v>36</v>
      </c>
      <c r="D96" s="17" t="s">
        <v>37</v>
      </c>
      <c r="E96" s="7" t="n">
        <v>13</v>
      </c>
      <c r="F96" s="17" t="s">
        <v>19</v>
      </c>
      <c r="G96" s="6" t="n">
        <v>38.2</v>
      </c>
      <c r="H96" s="6" t="n">
        <v>621.1</v>
      </c>
      <c r="I96" s="6" t="n">
        <v>382.63</v>
      </c>
      <c r="J96" s="6" t="n">
        <v>65</v>
      </c>
      <c r="K96" s="6" t="n">
        <v>496.6</v>
      </c>
      <c r="L96" s="6" t="n">
        <v>431.6</v>
      </c>
      <c r="M96" s="6" t="n">
        <v>8.68</v>
      </c>
      <c r="N96" s="6" t="n">
        <v>5.35</v>
      </c>
    </row>
    <row collapsed="false" customFormat="false" customHeight="false" hidden="false" ht="12.1" outlineLevel="0" r="97">
      <c r="A97" s="34" t="n">
        <v>45576</v>
      </c>
      <c r="B97" s="17" t="s">
        <v>555</v>
      </c>
      <c r="C97" s="17" t="s">
        <v>67</v>
      </c>
      <c r="D97" s="17" t="s">
        <v>68</v>
      </c>
      <c r="E97" s="7" t="n">
        <v>2</v>
      </c>
      <c r="F97" s="17" t="s">
        <v>19</v>
      </c>
      <c r="G97" s="6" t="n">
        <v>35.5</v>
      </c>
      <c r="H97" s="6" t="n">
        <v>957.8</v>
      </c>
      <c r="I97" s="6" t="n">
        <v>885.32</v>
      </c>
      <c r="J97" s="6" t="n">
        <v>9</v>
      </c>
      <c r="K97" s="6" t="n">
        <v>71</v>
      </c>
      <c r="L97" s="6" t="n">
        <v>62</v>
      </c>
      <c r="M97" s="6" t="n">
        <v>3.5</v>
      </c>
      <c r="N97" s="6" t="n">
        <v>3.24</v>
      </c>
    </row>
    <row collapsed="false" customFormat="false" customHeight="false" hidden="false" ht="12.1" outlineLevel="0" r="98">
      <c r="A98" s="34" t="n">
        <v>45582</v>
      </c>
      <c r="B98" s="17" t="s">
        <v>555</v>
      </c>
      <c r="C98" s="17" t="s">
        <v>48</v>
      </c>
      <c r="D98" s="17" t="s">
        <v>49</v>
      </c>
      <c r="E98" s="7" t="n">
        <v>180</v>
      </c>
      <c r="F98" s="17" t="s">
        <v>19</v>
      </c>
      <c r="G98" s="6" t="n">
        <v>2.494</v>
      </c>
      <c r="H98" s="6" t="n">
        <v>40.655</v>
      </c>
      <c r="I98" s="6" t="n">
        <v>44.37</v>
      </c>
      <c r="J98" s="6" t="n">
        <v>58</v>
      </c>
      <c r="K98" s="6" t="n">
        <v>448.92</v>
      </c>
      <c r="L98" s="6" t="n">
        <v>390.92</v>
      </c>
      <c r="M98" s="6" t="n">
        <v>4.89</v>
      </c>
      <c r="N98" s="6" t="n">
        <v>5.34</v>
      </c>
    </row>
    <row collapsed="false" customFormat="false" customHeight="false" hidden="false" ht="12.1" outlineLevel="0" r="99">
      <c r="A99" s="34" t="n">
        <v>45584</v>
      </c>
      <c r="B99" s="17" t="s">
        <v>555</v>
      </c>
      <c r="C99" s="17" t="s">
        <v>75</v>
      </c>
      <c r="D99" s="17" t="s">
        <v>76</v>
      </c>
      <c r="E99" s="7" t="n">
        <v>30</v>
      </c>
      <c r="F99" s="17" t="s">
        <v>19</v>
      </c>
      <c r="G99" s="6" t="n">
        <v>2.49</v>
      </c>
      <c r="H99" s="6" t="n">
        <v>52.2</v>
      </c>
      <c r="I99" s="6" t="n">
        <v>74.85</v>
      </c>
      <c r="J99" s="6" t="n">
        <v>10</v>
      </c>
      <c r="K99" s="6" t="n">
        <v>74.7</v>
      </c>
      <c r="L99" s="6" t="n">
        <v>64.7</v>
      </c>
      <c r="M99" s="6" t="n">
        <v>2.88</v>
      </c>
      <c r="N99" s="6" t="n">
        <v>4.13</v>
      </c>
    </row>
    <row collapsed="false" customFormat="false" customHeight="false" hidden="false" ht="12.1" outlineLevel="0" r="100">
      <c r="A100" s="34" t="n">
        <v>45643</v>
      </c>
      <c r="B100" s="17" t="s">
        <v>555</v>
      </c>
      <c r="C100" s="17" t="s">
        <v>42</v>
      </c>
      <c r="D100" s="17" t="s">
        <v>43</v>
      </c>
      <c r="E100" s="7" t="n">
        <v>1</v>
      </c>
      <c r="F100" s="17" t="s">
        <v>19</v>
      </c>
      <c r="G100" s="6" t="n">
        <v>514</v>
      </c>
      <c r="H100" s="6" t="n">
        <v>6290.5</v>
      </c>
      <c r="I100" s="6" t="n">
        <v>4245.95</v>
      </c>
      <c r="J100" s="6" t="n">
        <v>67</v>
      </c>
      <c r="K100" s="6" t="n">
        <v>514</v>
      </c>
      <c r="L100" s="6" t="n">
        <v>447</v>
      </c>
      <c r="M100" s="6" t="n">
        <v>10.53</v>
      </c>
      <c r="N100" s="6" t="n">
        <v>7.11</v>
      </c>
    </row>
    <row collapsed="false" customFormat="false" customHeight="false" hidden="false" ht="12.1" outlineLevel="0" r="101">
      <c r="A101" s="34" t="n">
        <v>45643</v>
      </c>
      <c r="B101" s="17" t="s">
        <v>555</v>
      </c>
      <c r="C101" s="17" t="s">
        <v>39</v>
      </c>
      <c r="D101" s="17" t="s">
        <v>40</v>
      </c>
      <c r="E101" s="7" t="n">
        <v>7</v>
      </c>
      <c r="F101" s="17" t="s">
        <v>19</v>
      </c>
      <c r="G101" s="6" t="n">
        <v>49.06</v>
      </c>
      <c r="H101" s="6" t="n">
        <v>1016.4</v>
      </c>
      <c r="I101" s="6" t="n">
        <v>1081.66</v>
      </c>
      <c r="J101" s="6" t="n">
        <v>45</v>
      </c>
      <c r="K101" s="6" t="n">
        <v>343.42</v>
      </c>
      <c r="L101" s="6" t="n">
        <v>298.42</v>
      </c>
      <c r="M101" s="6" t="n">
        <v>3.94</v>
      </c>
      <c r="N101" s="6" t="n">
        <v>4.19</v>
      </c>
    </row>
    <row collapsed="false" customFormat="false" customHeight="false" hidden="false" ht="12.1" outlineLevel="0" r="102">
      <c r="A102" s="34" t="n">
        <v>45665</v>
      </c>
      <c r="B102" s="17" t="s">
        <v>555</v>
      </c>
      <c r="C102" s="17" t="s">
        <v>36</v>
      </c>
      <c r="D102" s="17" t="s">
        <v>37</v>
      </c>
      <c r="E102" s="7" t="n">
        <v>13</v>
      </c>
      <c r="F102" s="17" t="s">
        <v>19</v>
      </c>
      <c r="G102" s="6" t="n">
        <v>17.39</v>
      </c>
      <c r="H102" s="6" t="n">
        <v>645.5</v>
      </c>
      <c r="I102" s="6" t="n">
        <v>382.63</v>
      </c>
      <c r="J102" s="6" t="n">
        <v>29</v>
      </c>
      <c r="K102" s="6" t="n">
        <v>226.07</v>
      </c>
      <c r="L102" s="6" t="n">
        <v>197.07</v>
      </c>
      <c r="M102" s="6" t="n">
        <v>3.96</v>
      </c>
      <c r="N102" s="6" t="n">
        <v>2.35</v>
      </c>
    </row>
    <row collapsed="false" customFormat="false" customHeight="false" hidden="false" ht="12.1" outlineLevel="0" r="103">
      <c r="A103" s="34" t="n">
        <v>45667</v>
      </c>
      <c r="B103" s="17" t="s">
        <v>555</v>
      </c>
      <c r="C103" s="17" t="s">
        <v>65</v>
      </c>
      <c r="D103" s="17" t="s">
        <v>66</v>
      </c>
      <c r="E103" s="7" t="n">
        <v>6</v>
      </c>
      <c r="F103" s="17" t="s">
        <v>19</v>
      </c>
      <c r="G103" s="6" t="n">
        <v>36.47</v>
      </c>
      <c r="H103" s="6" t="n">
        <v>562.95</v>
      </c>
      <c r="I103" s="6" t="n">
        <v>372.85</v>
      </c>
      <c r="J103" s="6" t="n">
        <v>28</v>
      </c>
      <c r="K103" s="6" t="n">
        <v>218.82</v>
      </c>
      <c r="L103" s="6" t="n">
        <v>190.82</v>
      </c>
      <c r="M103" s="6" t="n">
        <v>8.53</v>
      </c>
      <c r="N103" s="6" t="n">
        <v>5.65</v>
      </c>
    </row>
    <row collapsed="false" customFormat="false" customHeight="false" hidden="false" ht="12.1" outlineLevel="0" r="104">
      <c r="A104" s="34" t="n">
        <v>45775</v>
      </c>
      <c r="B104" s="17" t="s">
        <v>555</v>
      </c>
      <c r="C104" s="17" t="s">
        <v>67</v>
      </c>
      <c r="D104" s="17" t="s">
        <v>68</v>
      </c>
      <c r="E104" s="7" t="n">
        <v>2</v>
      </c>
      <c r="F104" s="17" t="s">
        <v>19</v>
      </c>
      <c r="G104" s="6" t="n">
        <v>46.65</v>
      </c>
      <c r="H104" s="6" t="n">
        <v>1266.2</v>
      </c>
      <c r="I104" s="6" t="n">
        <v>885.32</v>
      </c>
      <c r="J104" s="6" t="n">
        <v>12</v>
      </c>
      <c r="K104" s="6" t="n">
        <v>93.3</v>
      </c>
      <c r="L104" s="6" t="n">
        <v>81.3</v>
      </c>
      <c r="M104" s="6" t="n">
        <v>4.59</v>
      </c>
      <c r="N104" s="6" t="n">
        <v>3.21</v>
      </c>
    </row>
    <row collapsed="false" customFormat="false" customHeight="false" hidden="false" ht="12.1" outlineLevel="0" r="105">
      <c r="A105" s="34" t="n">
        <v>45776</v>
      </c>
      <c r="B105" s="17" t="s">
        <v>555</v>
      </c>
      <c r="C105" s="17" t="s">
        <v>45</v>
      </c>
      <c r="D105" s="17" t="s">
        <v>46</v>
      </c>
      <c r="E105" s="7" t="n">
        <v>8</v>
      </c>
      <c r="F105" s="17" t="s">
        <v>19</v>
      </c>
      <c r="G105" s="6" t="n">
        <v>78</v>
      </c>
      <c r="H105" s="6" t="n">
        <v>780.2</v>
      </c>
      <c r="I105" s="6" t="n">
        <v>625.97</v>
      </c>
      <c r="J105" s="6" t="n">
        <v>81</v>
      </c>
      <c r="K105" s="6" t="n">
        <v>624</v>
      </c>
      <c r="L105" s="6" t="n">
        <v>543</v>
      </c>
      <c r="M105" s="6" t="n">
        <v>10.84</v>
      </c>
      <c r="N105" s="6" t="n">
        <v>8.7</v>
      </c>
    </row>
    <row collapsed="false" customFormat="false" customHeight="false" hidden="false" ht="12.1" outlineLevel="0" r="106">
      <c r="A106" s="34" t="n">
        <v>45782</v>
      </c>
      <c r="B106" s="17" t="s">
        <v>555</v>
      </c>
      <c r="C106" s="17" t="s">
        <v>51</v>
      </c>
      <c r="D106" s="17" t="s">
        <v>52</v>
      </c>
      <c r="E106" s="7" t="n">
        <v>10</v>
      </c>
      <c r="F106" s="17" t="s">
        <v>19</v>
      </c>
      <c r="G106" s="6" t="n">
        <v>29.72</v>
      </c>
      <c r="H106" s="6" t="n">
        <v>378.42</v>
      </c>
      <c r="I106" s="6" t="n">
        <v>74.54</v>
      </c>
      <c r="J106" s="6" t="n">
        <v>39</v>
      </c>
      <c r="K106" s="6" t="n">
        <v>297.2</v>
      </c>
      <c r="L106" s="6" t="n">
        <v>258.2</v>
      </c>
      <c r="M106" s="6" t="n">
        <v>34.64</v>
      </c>
      <c r="N106" s="6" t="n">
        <v>6.82</v>
      </c>
    </row>
    <row collapsed="false" customFormat="false" customHeight="false" hidden="false" ht="12.1" outlineLevel="0" r="107">
      <c r="A107" s="34" t="n">
        <v>45810</v>
      </c>
      <c r="B107" s="17" t="s">
        <v>555</v>
      </c>
      <c r="C107" s="17" t="s">
        <v>36</v>
      </c>
      <c r="D107" s="17" t="s">
        <v>37</v>
      </c>
      <c r="E107" s="7" t="n">
        <v>13</v>
      </c>
      <c r="F107" s="17" t="s">
        <v>19</v>
      </c>
      <c r="G107" s="6" t="n">
        <v>43.11</v>
      </c>
      <c r="H107" s="6" t="n">
        <v>627.6</v>
      </c>
      <c r="I107" s="6" t="n">
        <v>382.63</v>
      </c>
      <c r="J107" s="6" t="n">
        <v>73</v>
      </c>
      <c r="K107" s="6" t="n">
        <v>560.43</v>
      </c>
      <c r="L107" s="6" t="n">
        <v>487.43</v>
      </c>
      <c r="M107" s="6" t="n">
        <v>9.8</v>
      </c>
      <c r="N107" s="6" t="n">
        <v>5.97</v>
      </c>
    </row>
    <row collapsed="false" customFormat="false" customHeight="false" hidden="false" ht="12.1" outlineLevel="0" r="108">
      <c r="A108" s="34" t="n">
        <v>45811</v>
      </c>
      <c r="B108" s="17" t="s">
        <v>555</v>
      </c>
      <c r="C108" s="17" t="s">
        <v>42</v>
      </c>
      <c r="D108" s="17" t="s">
        <v>43</v>
      </c>
      <c r="E108" s="7" t="n">
        <v>1</v>
      </c>
      <c r="F108" s="17" t="s">
        <v>19</v>
      </c>
      <c r="G108" s="6" t="n">
        <v>541</v>
      </c>
      <c r="H108" s="6" t="n">
        <v>6473</v>
      </c>
      <c r="I108" s="6" t="n">
        <v>4245.95</v>
      </c>
      <c r="J108" s="6" t="n">
        <v>70</v>
      </c>
      <c r="K108" s="6" t="n">
        <v>541</v>
      </c>
      <c r="L108" s="6" t="n">
        <v>471</v>
      </c>
      <c r="M108" s="6" t="n">
        <v>11.09</v>
      </c>
      <c r="N108" s="6" t="n">
        <v>7.28</v>
      </c>
    </row>
    <row collapsed="false" customFormat="false" customHeight="false" hidden="false" ht="12.1" outlineLevel="0" r="109">
      <c r="A109" s="34" t="n">
        <v>45817</v>
      </c>
      <c r="B109" s="17" t="s">
        <v>555</v>
      </c>
      <c r="C109" s="17" t="s">
        <v>59</v>
      </c>
      <c r="D109" s="17" t="s">
        <v>60</v>
      </c>
      <c r="E109" s="7" t="n">
        <v>1100</v>
      </c>
      <c r="F109" s="17" t="s">
        <v>19</v>
      </c>
      <c r="G109" s="6" t="n">
        <v>0.3538</v>
      </c>
      <c r="H109" s="6" t="n">
        <v>3.276</v>
      </c>
      <c r="I109" s="6" t="n">
        <v>2.95</v>
      </c>
      <c r="J109" s="6" t="n">
        <v>51</v>
      </c>
      <c r="K109" s="6" t="n">
        <v>389.1322</v>
      </c>
      <c r="L109" s="6" t="n">
        <v>338.13</v>
      </c>
      <c r="M109" s="6" t="n">
        <v>10.41</v>
      </c>
      <c r="N109" s="6" t="n">
        <v>9.38</v>
      </c>
    </row>
    <row collapsed="false" customFormat="false" customHeight="false" hidden="false" ht="12.1" outlineLevel="0" r="110">
      <c r="A110" s="34" t="n">
        <v>45845</v>
      </c>
      <c r="B110" s="17" t="s">
        <v>555</v>
      </c>
      <c r="C110" s="17" t="s">
        <v>24</v>
      </c>
      <c r="D110" s="17" t="s">
        <v>25</v>
      </c>
      <c r="E110" s="7" t="n">
        <v>50</v>
      </c>
      <c r="F110" s="17" t="s">
        <v>19</v>
      </c>
      <c r="G110" s="6" t="n">
        <v>35</v>
      </c>
      <c r="H110" s="6" t="n">
        <v>193.8</v>
      </c>
      <c r="I110" s="6" t="n">
        <v>260.47</v>
      </c>
      <c r="J110" s="6" t="n">
        <v>228</v>
      </c>
      <c r="K110" s="6" t="n">
        <v>1750</v>
      </c>
      <c r="L110" s="6" t="n">
        <v>1522</v>
      </c>
      <c r="M110" s="6" t="n">
        <v>11.69</v>
      </c>
      <c r="N110" s="6" t="n">
        <v>15.71</v>
      </c>
    </row>
    <row collapsed="false" customFormat="false" customHeight="false" hidden="false" ht="12.1" outlineLevel="0" r="111">
      <c r="A111" s="34" t="n">
        <v>45849</v>
      </c>
      <c r="B111" s="17" t="s">
        <v>555</v>
      </c>
      <c r="C111" s="17" t="s">
        <v>87</v>
      </c>
      <c r="D111" s="17" t="s">
        <v>88</v>
      </c>
      <c r="E111" s="7" t="n">
        <v>10</v>
      </c>
      <c r="F111" s="17" t="s">
        <v>19</v>
      </c>
      <c r="G111" s="6" t="n">
        <v>25.58</v>
      </c>
      <c r="H111" s="6" t="n">
        <v>72.79</v>
      </c>
      <c r="I111" s="6" t="n">
        <v>82.6</v>
      </c>
      <c r="J111" s="6" t="n">
        <v>33</v>
      </c>
      <c r="K111" s="6" t="n">
        <v>255.8</v>
      </c>
      <c r="L111" s="6" t="n">
        <v>222.8</v>
      </c>
      <c r="M111" s="6" t="n">
        <v>26.97</v>
      </c>
      <c r="N111" s="6" t="n">
        <v>30.61</v>
      </c>
    </row>
    <row collapsed="false" customFormat="false" customHeight="false" hidden="false" ht="12.1" outlineLevel="0" r="112">
      <c r="A112" s="34" t="n">
        <v>45852</v>
      </c>
      <c r="B112" s="17" t="s">
        <v>555</v>
      </c>
      <c r="C112" s="17" t="s">
        <v>69</v>
      </c>
      <c r="D112" s="17" t="s">
        <v>70</v>
      </c>
      <c r="E112" s="7" t="n">
        <v>2</v>
      </c>
      <c r="F112" s="17" t="s">
        <v>19</v>
      </c>
      <c r="G112" s="6" t="n">
        <v>147.31</v>
      </c>
      <c r="H112" s="6" t="n">
        <v>1004.5</v>
      </c>
      <c r="I112" s="6" t="n">
        <v>846.34</v>
      </c>
      <c r="J112" s="6" t="n">
        <v>38</v>
      </c>
      <c r="K112" s="6" t="n">
        <v>294.62</v>
      </c>
      <c r="L112" s="6" t="n">
        <v>256.62</v>
      </c>
      <c r="M112" s="6" t="n">
        <v>15.16</v>
      </c>
      <c r="N112" s="6" t="n">
        <v>12.77</v>
      </c>
    </row>
    <row collapsed="false" customFormat="false" customHeight="false" hidden="false" ht="12.1" outlineLevel="0" r="113">
      <c r="A113" s="34" t="n">
        <v>45855</v>
      </c>
      <c r="B113" s="17" t="s">
        <v>555</v>
      </c>
      <c r="C113" s="17" t="s">
        <v>30</v>
      </c>
      <c r="D113" s="17" t="s">
        <v>31</v>
      </c>
      <c r="E113" s="7" t="n">
        <v>200</v>
      </c>
      <c r="F113" s="17" t="s">
        <v>19</v>
      </c>
      <c r="G113" s="6" t="n">
        <v>8.5</v>
      </c>
      <c r="H113" s="6" t="n">
        <v>45.38</v>
      </c>
      <c r="I113" s="6" t="n">
        <v>30.97</v>
      </c>
      <c r="J113" s="6" t="n">
        <v>221</v>
      </c>
      <c r="K113" s="6" t="n">
        <v>1700</v>
      </c>
      <c r="L113" s="6" t="n">
        <v>1479</v>
      </c>
      <c r="M113" s="6" t="n">
        <v>23.88</v>
      </c>
      <c r="N113" s="6" t="n">
        <v>16.3</v>
      </c>
    </row>
    <row collapsed="false" customFormat="false" customHeight="false" hidden="false" ht="12.1" outlineLevel="0" r="114">
      <c r="A114" s="34" t="n">
        <v>45856</v>
      </c>
      <c r="B114" s="17" t="s">
        <v>555</v>
      </c>
      <c r="C114" s="17" t="s">
        <v>71</v>
      </c>
      <c r="D114" s="17" t="s">
        <v>72</v>
      </c>
      <c r="E114" s="7" t="n">
        <v>30</v>
      </c>
      <c r="F114" s="17" t="s">
        <v>19</v>
      </c>
      <c r="G114" s="6" t="n">
        <v>5.27</v>
      </c>
      <c r="H114" s="6" t="n">
        <v>60.13</v>
      </c>
      <c r="I114" s="6" t="n">
        <v>53.23</v>
      </c>
      <c r="J114" s="6" t="n">
        <v>21</v>
      </c>
      <c r="K114" s="6" t="n">
        <v>158.1</v>
      </c>
      <c r="L114" s="6" t="n">
        <v>137.1</v>
      </c>
      <c r="M114" s="6" t="n">
        <v>8.59</v>
      </c>
      <c r="N114" s="6" t="n">
        <v>7.6</v>
      </c>
    </row>
    <row collapsed="false" customFormat="false" customHeight="false" hidden="false" ht="12.1" outlineLevel="0" r="115">
      <c r="A115" s="34" t="n">
        <v>45856</v>
      </c>
      <c r="B115" s="17" t="s">
        <v>555</v>
      </c>
      <c r="C115" s="17" t="s">
        <v>16</v>
      </c>
      <c r="D115" s="17" t="s">
        <v>18</v>
      </c>
      <c r="E115" s="7" t="n">
        <v>50</v>
      </c>
      <c r="F115" s="17" t="s">
        <v>19</v>
      </c>
      <c r="G115" s="6" t="n">
        <v>34.84</v>
      </c>
      <c r="H115" s="6" t="n">
        <v>308.4</v>
      </c>
      <c r="I115" s="6" t="n">
        <v>208.85</v>
      </c>
      <c r="J115" s="6" t="n">
        <v>226</v>
      </c>
      <c r="K115" s="6" t="n">
        <v>1742</v>
      </c>
      <c r="L115" s="6" t="n">
        <v>1516</v>
      </c>
      <c r="M115" s="6" t="n">
        <v>14.52</v>
      </c>
      <c r="N115" s="6" t="n">
        <v>9.83</v>
      </c>
    </row>
    <row collapsed="false" customFormat="false" customHeight="false" hidden="false" ht="12.1" outlineLevel="0" r="116">
      <c r="A116" s="34" t="n">
        <v>45858</v>
      </c>
      <c r="B116" s="17" t="s">
        <v>555</v>
      </c>
      <c r="C116" s="17" t="s">
        <v>65</v>
      </c>
      <c r="D116" s="17" t="s">
        <v>66</v>
      </c>
      <c r="E116" s="7" t="n">
        <v>6</v>
      </c>
      <c r="F116" s="17" t="s">
        <v>19</v>
      </c>
      <c r="G116" s="6" t="n">
        <v>14.68</v>
      </c>
      <c r="H116" s="6" t="n">
        <v>418.25</v>
      </c>
      <c r="I116" s="6" t="n">
        <v>372.85</v>
      </c>
      <c r="J116" s="6" t="n">
        <v>11</v>
      </c>
      <c r="K116" s="6" t="n">
        <v>88.08</v>
      </c>
      <c r="L116" s="6" t="n">
        <v>77.08</v>
      </c>
      <c r="M116" s="6" t="n">
        <v>3.45</v>
      </c>
      <c r="N116" s="6" t="n">
        <v>3.07</v>
      </c>
    </row>
    <row collapsed="false" customFormat="false" customHeight="false" hidden="false" ht="12.1" outlineLevel="0" r="117">
      <c r="A117" s="34" t="n">
        <v>45856</v>
      </c>
      <c r="B117" s="17" t="s">
        <v>555</v>
      </c>
      <c r="C117" s="17" t="s">
        <v>21</v>
      </c>
      <c r="D117" s="17" t="s">
        <v>22</v>
      </c>
      <c r="E117" s="7" t="n">
        <v>40</v>
      </c>
      <c r="F117" s="17" t="s">
        <v>19</v>
      </c>
      <c r="G117" s="6" t="n">
        <v>34.84</v>
      </c>
      <c r="H117" s="6" t="n">
        <v>309</v>
      </c>
      <c r="I117" s="6" t="n">
        <v>156.98</v>
      </c>
      <c r="J117" s="6" t="n">
        <v>181</v>
      </c>
      <c r="K117" s="6" t="n">
        <v>1393.6</v>
      </c>
      <c r="L117" s="6" t="n">
        <v>1212.6</v>
      </c>
      <c r="M117" s="6" t="n">
        <v>19.31</v>
      </c>
      <c r="N117" s="6" t="n">
        <v>9.81</v>
      </c>
    </row>
    <row collapsed="false" customFormat="false" customHeight="false" hidden="false" ht="12.1" outlineLevel="0" r="118">
      <c r="A118" s="34" t="n">
        <v>45882</v>
      </c>
      <c r="B118" s="17" t="s">
        <v>555</v>
      </c>
      <c r="C118" s="17" t="s">
        <v>62</v>
      </c>
      <c r="D118" s="17" t="s">
        <v>63</v>
      </c>
      <c r="E118" s="7" t="n">
        <v>50</v>
      </c>
      <c r="F118" s="17" t="s">
        <v>19</v>
      </c>
      <c r="G118" s="6" t="n">
        <v>6.25</v>
      </c>
      <c r="H118" s="6" t="n">
        <v>70.9</v>
      </c>
      <c r="I118" s="6" t="n">
        <v>64.99</v>
      </c>
      <c r="J118" s="6" t="n">
        <v>41</v>
      </c>
      <c r="K118" s="6" t="n">
        <v>312.5</v>
      </c>
      <c r="L118" s="6" t="n">
        <v>271.5</v>
      </c>
      <c r="M118" s="6" t="n">
        <v>8.36</v>
      </c>
      <c r="N118" s="6" t="n">
        <v>7.66</v>
      </c>
    </row>
    <row collapsed="false" customFormat="false" customHeight="false" hidden="false" ht="12.1" outlineLevel="0" r="119">
      <c r="A119" s="34" t="n">
        <v>45936</v>
      </c>
      <c r="B119" s="17" t="s">
        <v>555</v>
      </c>
      <c r="C119" s="17" t="s">
        <v>51</v>
      </c>
      <c r="D119" s="17" t="s">
        <v>52</v>
      </c>
      <c r="E119" s="7" t="n">
        <v>10</v>
      </c>
      <c r="F119" s="17" t="s">
        <v>19</v>
      </c>
      <c r="G119" s="6" t="n">
        <v>16.61</v>
      </c>
      <c r="H119" s="6" t="n">
        <v>326.96</v>
      </c>
      <c r="I119" s="6" t="n">
        <v>74.54</v>
      </c>
      <c r="J119" s="6" t="n">
        <v>22</v>
      </c>
      <c r="K119" s="6" t="n">
        <v>166.1</v>
      </c>
      <c r="L119" s="6" t="n">
        <v>144.1</v>
      </c>
      <c r="M119" s="6" t="n">
        <v>19.33</v>
      </c>
      <c r="N119" s="6" t="n">
        <v>4.41</v>
      </c>
    </row>
    <row collapsed="false" customFormat="false" customHeight="false" hidden="false" ht="12.1" outlineLevel="0" r="120">
      <c r="A120" s="34" t="n">
        <v>45936</v>
      </c>
      <c r="B120" s="17" t="s">
        <v>555</v>
      </c>
      <c r="C120" s="17" t="s">
        <v>67</v>
      </c>
      <c r="D120" s="17" t="s">
        <v>68</v>
      </c>
      <c r="E120" s="7" t="n">
        <v>2</v>
      </c>
      <c r="F120" s="17" t="s">
        <v>19</v>
      </c>
      <c r="G120" s="6" t="n">
        <v>35.5</v>
      </c>
      <c r="H120" s="6" t="n">
        <v>1083.2</v>
      </c>
      <c r="I120" s="6" t="n">
        <v>885.32</v>
      </c>
      <c r="J120" s="6" t="n">
        <v>9</v>
      </c>
      <c r="K120" s="6" t="n">
        <v>71</v>
      </c>
      <c r="L120" s="6" t="n">
        <v>62</v>
      </c>
      <c r="M120" s="6" t="n">
        <v>3.5</v>
      </c>
      <c r="N120" s="6" t="n">
        <v>2.86</v>
      </c>
    </row>
    <row collapsed="false" customFormat="false" customHeight="false" hidden="false" ht="12.1" outlineLevel="0" r="121">
      <c r="A121" s="34"/>
      <c r="B121" s="17"/>
      <c r="C121" s="17"/>
      <c r="D121" s="17"/>
      <c r="E121" s="7"/>
      <c r="F121" s="17"/>
      <c r="G121" s="6"/>
      <c r="H121" s="6"/>
      <c r="I121" s="6"/>
      <c r="J121" s="6"/>
      <c r="K121" s="6"/>
      <c r="L121" s="6"/>
      <c r="M121" s="6"/>
      <c r="N121" s="6"/>
    </row>
    <row collapsed="false" customFormat="false" customHeight="false" hidden="false" ht="12.1" outlineLevel="0" r="122">
      <c r="A122" s="34" t="n">
        <v>45944</v>
      </c>
      <c r="B122" s="17" t="s">
        <v>555</v>
      </c>
      <c r="C122" s="17" t="s">
        <v>36</v>
      </c>
      <c r="D122" s="17" t="s">
        <v>37</v>
      </c>
      <c r="E122" s="7" t="n">
        <v>13</v>
      </c>
      <c r="F122" s="17" t="s">
        <v>19</v>
      </c>
      <c r="G122" s="6" t="n">
        <v>14.35</v>
      </c>
      <c r="H122" s="6" t="n">
        <v>525.2</v>
      </c>
      <c r="I122" s="6" t="n">
        <v>382.63</v>
      </c>
      <c r="J122" s="6" t="n">
        <v>24</v>
      </c>
      <c r="K122" s="6" t="n">
        <v>186.55</v>
      </c>
      <c r="L122" s="6" t="n">
        <v>162.55</v>
      </c>
      <c r="M122" s="6" t="n">
        <v>3.27</v>
      </c>
      <c r="N122" s="6" t="n">
        <v>2.38</v>
      </c>
    </row>
    <row collapsed="false" customFormat="false" customHeight="false" hidden="false" ht="12.1" outlineLevel="0" r="123">
      <c r="A123" s="34" t="n">
        <v>45966</v>
      </c>
      <c r="B123" s="17" t="s">
        <v>555</v>
      </c>
      <c r="C123" s="17" t="s">
        <v>53</v>
      </c>
      <c r="D123" s="17" t="s">
        <v>54</v>
      </c>
      <c r="E123" s="7" t="n">
        <v>8000</v>
      </c>
      <c r="F123" s="17" t="s">
        <v>19</v>
      </c>
      <c r="G123" s="6" t="n">
        <v>0.0598</v>
      </c>
      <c r="H123" s="6" t="n">
        <v>0.4278</v>
      </c>
      <c r="I123" s="6" t="n">
        <v>0.54</v>
      </c>
      <c r="J123" s="6" t="n">
        <v>62</v>
      </c>
      <c r="K123" s="6" t="n">
        <v>478.5336</v>
      </c>
      <c r="L123" s="6" t="n">
        <v>416.53</v>
      </c>
      <c r="M123" s="6" t="n">
        <v>9.69</v>
      </c>
      <c r="N123" s="6" t="n">
        <v>12.17</v>
      </c>
    </row>
  </sheetData>
  <autoFilter ref="A1:N12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6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</cols>
  <sheetData>
    <row collapsed="false" customFormat="false" customHeight="false" hidden="false" ht="12.1" outlineLevel="0" r="1">
      <c r="A1" s="35" t="s">
        <v>126</v>
      </c>
      <c r="B1" s="35" t="s">
        <v>545</v>
      </c>
      <c r="C1" s="35" t="s">
        <v>0</v>
      </c>
      <c r="D1" s="35" t="s">
        <v>2</v>
      </c>
      <c r="E1" s="35" t="s">
        <v>6</v>
      </c>
      <c r="F1" s="35" t="s">
        <v>546</v>
      </c>
      <c r="G1" s="35" t="s">
        <v>560</v>
      </c>
      <c r="H1" s="35" t="s">
        <v>550</v>
      </c>
      <c r="I1" s="35" t="s">
        <v>551</v>
      </c>
      <c r="J1" s="35" t="s">
        <v>552</v>
      </c>
    </row>
    <row collapsed="false" customFormat="false" customHeight="false" hidden="false" ht="12.1" outlineLevel="0" r="2">
      <c r="A2" s="36" t="n">
        <v>44244</v>
      </c>
      <c r="B2" s="17" t="s">
        <v>555</v>
      </c>
      <c r="C2" s="17" t="s">
        <v>357</v>
      </c>
      <c r="D2" s="17" t="s">
        <v>561</v>
      </c>
      <c r="E2" s="6" t="n">
        <v>1000</v>
      </c>
      <c r="F2" s="7" t="n">
        <v>2</v>
      </c>
      <c r="G2" s="6" t="n">
        <v>9.04</v>
      </c>
      <c r="H2" s="6" t="n">
        <v>2</v>
      </c>
      <c r="I2" s="6" t="n">
        <v>18.08</v>
      </c>
      <c r="J2" s="6" t="n">
        <v>16.08</v>
      </c>
    </row>
    <row collapsed="false" customFormat="false" customHeight="false" hidden="false" ht="12.1" outlineLevel="0" r="3">
      <c r="A3" s="36" t="n">
        <v>44274</v>
      </c>
      <c r="B3" s="17" t="s">
        <v>555</v>
      </c>
      <c r="C3" s="17" t="s">
        <v>357</v>
      </c>
      <c r="D3" s="17" t="s">
        <v>561</v>
      </c>
      <c r="E3" s="6" t="n">
        <v>1000</v>
      </c>
      <c r="F3" s="7" t="n">
        <v>2</v>
      </c>
      <c r="G3" s="6" t="n">
        <v>9.04</v>
      </c>
      <c r="H3" s="6" t="n">
        <v>2</v>
      </c>
      <c r="I3" s="6" t="n">
        <v>18.08</v>
      </c>
      <c r="J3" s="6" t="n">
        <v>16.08</v>
      </c>
    </row>
    <row collapsed="false" customFormat="false" customHeight="false" hidden="false" ht="12.1" outlineLevel="0" r="4">
      <c r="A4" s="36" t="n">
        <v>44304</v>
      </c>
      <c r="B4" s="17" t="s">
        <v>555</v>
      </c>
      <c r="C4" s="17" t="s">
        <v>357</v>
      </c>
      <c r="D4" s="17" t="s">
        <v>561</v>
      </c>
      <c r="E4" s="6" t="n">
        <v>1000</v>
      </c>
      <c r="F4" s="7" t="n">
        <v>2</v>
      </c>
      <c r="G4" s="6" t="n">
        <v>9.04</v>
      </c>
      <c r="H4" s="6" t="n">
        <v>2</v>
      </c>
      <c r="I4" s="6" t="n">
        <v>18.08</v>
      </c>
      <c r="J4" s="6" t="n">
        <v>16.08</v>
      </c>
    </row>
    <row collapsed="false" customFormat="false" customHeight="false" hidden="false" ht="12.1" outlineLevel="0" r="5">
      <c r="A5" s="36" t="n">
        <v>44312</v>
      </c>
      <c r="B5" s="17" t="s">
        <v>555</v>
      </c>
      <c r="C5" s="17" t="s">
        <v>359</v>
      </c>
      <c r="D5" s="17" t="s">
        <v>562</v>
      </c>
      <c r="E5" s="6" t="n">
        <v>1000</v>
      </c>
      <c r="F5" s="7" t="n">
        <v>1</v>
      </c>
      <c r="G5" s="6" t="n">
        <v>21.69</v>
      </c>
      <c r="H5" s="6" t="n">
        <v>3</v>
      </c>
      <c r="I5" s="6" t="n">
        <v>21.69</v>
      </c>
      <c r="J5" s="6" t="n">
        <v>18.69</v>
      </c>
    </row>
    <row collapsed="false" customFormat="false" customHeight="false" hidden="false" ht="12.1" outlineLevel="0" r="6">
      <c r="A6" s="36" t="n">
        <v>44334</v>
      </c>
      <c r="B6" s="17" t="s">
        <v>555</v>
      </c>
      <c r="C6" s="17" t="s">
        <v>357</v>
      </c>
      <c r="D6" s="17" t="s">
        <v>561</v>
      </c>
      <c r="E6" s="6" t="n">
        <v>1000</v>
      </c>
      <c r="F6" s="7" t="n">
        <v>2</v>
      </c>
      <c r="G6" s="6" t="n">
        <v>9.04</v>
      </c>
      <c r="H6" s="6" t="n">
        <v>2</v>
      </c>
      <c r="I6" s="6" t="n">
        <v>18.08</v>
      </c>
      <c r="J6" s="6" t="n">
        <v>16.08</v>
      </c>
    </row>
    <row collapsed="false" customFormat="false" customHeight="false" hidden="false" ht="12.1" outlineLevel="0" r="7">
      <c r="A7" s="36" t="n">
        <v>44364</v>
      </c>
      <c r="B7" s="17" t="s">
        <v>555</v>
      </c>
      <c r="C7" s="17" t="s">
        <v>357</v>
      </c>
      <c r="D7" s="17" t="s">
        <v>561</v>
      </c>
      <c r="E7" s="6" t="n">
        <v>1000</v>
      </c>
      <c r="F7" s="7" t="n">
        <v>2</v>
      </c>
      <c r="G7" s="6" t="n">
        <v>9.04</v>
      </c>
      <c r="H7" s="6" t="n">
        <v>2</v>
      </c>
      <c r="I7" s="6" t="n">
        <v>18.08</v>
      </c>
      <c r="J7" s="6" t="n">
        <v>16.08</v>
      </c>
    </row>
    <row collapsed="false" customFormat="false" customHeight="false" hidden="false" ht="12.1" outlineLevel="0" r="8">
      <c r="A8" s="36" t="n">
        <v>44394</v>
      </c>
      <c r="B8" s="17" t="s">
        <v>555</v>
      </c>
      <c r="C8" s="17" t="s">
        <v>357</v>
      </c>
      <c r="D8" s="17" t="s">
        <v>561</v>
      </c>
      <c r="E8" s="6" t="n">
        <v>1000</v>
      </c>
      <c r="F8" s="7" t="n">
        <v>2</v>
      </c>
      <c r="G8" s="6" t="n">
        <v>9.04</v>
      </c>
      <c r="H8" s="6" t="n">
        <v>2</v>
      </c>
      <c r="I8" s="6" t="n">
        <v>18.08</v>
      </c>
      <c r="J8" s="6" t="n">
        <v>16.08</v>
      </c>
    </row>
    <row collapsed="false" customFormat="false" customHeight="false" hidden="false" ht="12.1" outlineLevel="0" r="9">
      <c r="A9" s="36" t="n">
        <v>44402</v>
      </c>
      <c r="B9" s="17" t="s">
        <v>555</v>
      </c>
      <c r="C9" s="17" t="s">
        <v>116</v>
      </c>
      <c r="D9" s="17" t="s">
        <v>117</v>
      </c>
      <c r="E9" s="6" t="n">
        <v>1000</v>
      </c>
      <c r="F9" s="7" t="n">
        <v>1</v>
      </c>
      <c r="G9" s="6" t="n">
        <v>46.87</v>
      </c>
      <c r="H9" s="6" t="n">
        <v>6</v>
      </c>
      <c r="I9" s="6" t="n">
        <v>46.87</v>
      </c>
      <c r="J9" s="6" t="n">
        <v>40.87</v>
      </c>
    </row>
    <row collapsed="false" customFormat="false" customHeight="false" hidden="false" ht="12.1" outlineLevel="0" r="10">
      <c r="A10" s="36" t="n">
        <v>44403</v>
      </c>
      <c r="B10" s="17" t="s">
        <v>555</v>
      </c>
      <c r="C10" s="17" t="s">
        <v>359</v>
      </c>
      <c r="D10" s="17" t="s">
        <v>562</v>
      </c>
      <c r="E10" s="6" t="n">
        <v>1000</v>
      </c>
      <c r="F10" s="7" t="n">
        <v>2</v>
      </c>
      <c r="G10" s="6" t="n">
        <v>21.69</v>
      </c>
      <c r="H10" s="6" t="n">
        <v>6</v>
      </c>
      <c r="I10" s="6" t="n">
        <v>43.38</v>
      </c>
      <c r="J10" s="6" t="n">
        <v>37.38</v>
      </c>
    </row>
    <row collapsed="false" customFormat="false" customHeight="false" hidden="false" ht="12.1" outlineLevel="0" r="11">
      <c r="A11" s="36" t="n">
        <v>44418</v>
      </c>
      <c r="B11" s="17" t="s">
        <v>555</v>
      </c>
      <c r="C11" s="17" t="s">
        <v>112</v>
      </c>
      <c r="D11" s="17" t="s">
        <v>114</v>
      </c>
      <c r="E11" s="6" t="n">
        <v>1000</v>
      </c>
      <c r="F11" s="7" t="n">
        <v>1</v>
      </c>
      <c r="G11" s="6" t="n">
        <v>44.38</v>
      </c>
      <c r="H11" s="6" t="n">
        <v>6</v>
      </c>
      <c r="I11" s="6" t="n">
        <v>44.38</v>
      </c>
      <c r="J11" s="6" t="n">
        <v>38.38</v>
      </c>
    </row>
    <row collapsed="false" customFormat="false" customHeight="false" hidden="false" ht="12.1" outlineLevel="0" r="12">
      <c r="A12" s="36" t="n">
        <v>44424</v>
      </c>
      <c r="B12" s="17" t="s">
        <v>555</v>
      </c>
      <c r="C12" s="17" t="s">
        <v>357</v>
      </c>
      <c r="D12" s="17" t="s">
        <v>561</v>
      </c>
      <c r="E12" s="6" t="n">
        <v>1000</v>
      </c>
      <c r="F12" s="7" t="n">
        <v>2</v>
      </c>
      <c r="G12" s="6" t="n">
        <v>9.04</v>
      </c>
      <c r="H12" s="6" t="n">
        <v>2</v>
      </c>
      <c r="I12" s="6" t="n">
        <v>18.08</v>
      </c>
      <c r="J12" s="6" t="n">
        <v>16.08</v>
      </c>
    </row>
    <row collapsed="false" customFormat="false" customHeight="false" hidden="false" ht="12.1" outlineLevel="0" r="13">
      <c r="A13" s="36" t="n">
        <v>44439</v>
      </c>
      <c r="B13" s="17" t="s">
        <v>555</v>
      </c>
      <c r="C13" s="17" t="s">
        <v>358</v>
      </c>
      <c r="D13" s="17" t="s">
        <v>563</v>
      </c>
      <c r="E13" s="6" t="n">
        <v>1000</v>
      </c>
      <c r="F13" s="7" t="n">
        <v>1</v>
      </c>
      <c r="G13" s="6" t="n">
        <v>32.41</v>
      </c>
      <c r="H13" s="6" t="n">
        <v>4</v>
      </c>
      <c r="I13" s="6" t="n">
        <v>32.41</v>
      </c>
      <c r="J13" s="6" t="n">
        <v>28.41</v>
      </c>
    </row>
    <row collapsed="false" customFormat="false" customHeight="false" hidden="false" ht="12.1" outlineLevel="0" r="14">
      <c r="A14" s="36" t="n">
        <v>44454</v>
      </c>
      <c r="B14" s="17" t="s">
        <v>555</v>
      </c>
      <c r="C14" s="17" t="s">
        <v>357</v>
      </c>
      <c r="D14" s="17" t="s">
        <v>561</v>
      </c>
      <c r="E14" s="6" t="n">
        <v>1000</v>
      </c>
      <c r="F14" s="7" t="n">
        <v>2</v>
      </c>
      <c r="G14" s="6" t="n">
        <v>9.04</v>
      </c>
      <c r="H14" s="6" t="n">
        <v>2</v>
      </c>
      <c r="I14" s="6" t="n">
        <v>18.08</v>
      </c>
      <c r="J14" s="6" t="n">
        <v>16.08</v>
      </c>
    </row>
    <row collapsed="false" customFormat="false" customHeight="false" hidden="false" ht="12.1" outlineLevel="0" r="15">
      <c r="A15" s="36" t="n">
        <v>44484</v>
      </c>
      <c r="B15" s="17" t="s">
        <v>555</v>
      </c>
      <c r="C15" s="17" t="s">
        <v>357</v>
      </c>
      <c r="D15" s="17" t="s">
        <v>561</v>
      </c>
      <c r="E15" s="6" t="n">
        <v>1000</v>
      </c>
      <c r="F15" s="7" t="n">
        <v>2</v>
      </c>
      <c r="G15" s="6" t="n">
        <v>9.04</v>
      </c>
      <c r="H15" s="6" t="n">
        <v>2</v>
      </c>
      <c r="I15" s="6" t="n">
        <v>18.08</v>
      </c>
      <c r="J15" s="6" t="n">
        <v>16.08</v>
      </c>
    </row>
    <row collapsed="false" customFormat="false" customHeight="false" hidden="false" ht="12.1" outlineLevel="0" r="16">
      <c r="A16" s="36" t="n">
        <v>44494</v>
      </c>
      <c r="B16" s="17" t="s">
        <v>555</v>
      </c>
      <c r="C16" s="17" t="s">
        <v>359</v>
      </c>
      <c r="D16" s="17" t="s">
        <v>562</v>
      </c>
      <c r="E16" s="6" t="n">
        <v>1000</v>
      </c>
      <c r="F16" s="7" t="n">
        <v>2</v>
      </c>
      <c r="G16" s="6" t="n">
        <v>21.69</v>
      </c>
      <c r="H16" s="6" t="n">
        <v>6</v>
      </c>
      <c r="I16" s="6" t="n">
        <v>43.38</v>
      </c>
      <c r="J16" s="6" t="n">
        <v>37.38</v>
      </c>
    </row>
    <row collapsed="false" customFormat="false" customHeight="false" hidden="false" ht="12.1" outlineLevel="0" r="17">
      <c r="A17" s="36" t="n">
        <v>44542</v>
      </c>
      <c r="B17" s="17" t="s">
        <v>555</v>
      </c>
      <c r="C17" s="17" t="s">
        <v>360</v>
      </c>
      <c r="D17" s="17" t="s">
        <v>564</v>
      </c>
      <c r="E17" s="6" t="n">
        <v>1000</v>
      </c>
      <c r="F17" s="7" t="n">
        <v>1</v>
      </c>
      <c r="G17" s="6" t="n">
        <v>33.16</v>
      </c>
      <c r="H17" s="6" t="n">
        <v>4</v>
      </c>
      <c r="I17" s="6" t="n">
        <v>33.16</v>
      </c>
      <c r="J17" s="6" t="n">
        <v>29.16</v>
      </c>
    </row>
    <row collapsed="false" customFormat="false" customHeight="false" hidden="false" ht="12.1" outlineLevel="0" r="18">
      <c r="A18" s="36" t="n">
        <v>44584</v>
      </c>
      <c r="B18" s="17" t="s">
        <v>555</v>
      </c>
      <c r="C18" s="17" t="s">
        <v>116</v>
      </c>
      <c r="D18" s="17" t="s">
        <v>117</v>
      </c>
      <c r="E18" s="6" t="n">
        <v>1000</v>
      </c>
      <c r="F18" s="7" t="n">
        <v>1</v>
      </c>
      <c r="G18" s="6" t="n">
        <v>46.87</v>
      </c>
      <c r="H18" s="6" t="n">
        <v>6</v>
      </c>
      <c r="I18" s="6" t="n">
        <v>46.87</v>
      </c>
      <c r="J18" s="6" t="n">
        <v>40.87</v>
      </c>
    </row>
    <row collapsed="false" customFormat="false" customHeight="false" hidden="false" ht="12.1" outlineLevel="0" r="19">
      <c r="A19" s="36" t="n">
        <v>44585</v>
      </c>
      <c r="B19" s="17" t="s">
        <v>555</v>
      </c>
      <c r="C19" s="17" t="s">
        <v>359</v>
      </c>
      <c r="D19" s="17" t="s">
        <v>562</v>
      </c>
      <c r="E19" s="6" t="n">
        <v>1000</v>
      </c>
      <c r="F19" s="7" t="n">
        <v>3</v>
      </c>
      <c r="G19" s="6" t="n">
        <v>21.69</v>
      </c>
      <c r="H19" s="6" t="n">
        <v>8</v>
      </c>
      <c r="I19" s="6" t="n">
        <v>65.07</v>
      </c>
      <c r="J19" s="6" t="n">
        <v>57.07</v>
      </c>
    </row>
    <row collapsed="false" customFormat="false" customHeight="false" hidden="false" ht="12.1" outlineLevel="0" r="20">
      <c r="A20" s="36" t="n">
        <v>44600</v>
      </c>
      <c r="B20" s="17" t="s">
        <v>555</v>
      </c>
      <c r="C20" s="17" t="s">
        <v>112</v>
      </c>
      <c r="D20" s="17" t="s">
        <v>114</v>
      </c>
      <c r="E20" s="6" t="n">
        <v>1000</v>
      </c>
      <c r="F20" s="7" t="n">
        <v>2</v>
      </c>
      <c r="G20" s="6" t="n">
        <v>44.38</v>
      </c>
      <c r="H20" s="6" t="n">
        <v>12</v>
      </c>
      <c r="I20" s="6" t="n">
        <v>88.76</v>
      </c>
      <c r="J20" s="6" t="n">
        <v>76.76</v>
      </c>
    </row>
    <row collapsed="false" customFormat="false" customHeight="false" hidden="false" ht="12.1" outlineLevel="0" r="21">
      <c r="A21" s="36" t="n">
        <v>44621</v>
      </c>
      <c r="B21" s="17" t="s">
        <v>555</v>
      </c>
      <c r="C21" s="17" t="s">
        <v>358</v>
      </c>
      <c r="D21" s="17" t="s">
        <v>563</v>
      </c>
      <c r="E21" s="6" t="n">
        <v>1000</v>
      </c>
      <c r="F21" s="7" t="n">
        <v>3</v>
      </c>
      <c r="G21" s="6" t="n">
        <v>32.41</v>
      </c>
      <c r="H21" s="6" t="n">
        <v>13</v>
      </c>
      <c r="I21" s="6" t="n">
        <v>97.23</v>
      </c>
      <c r="J21" s="6" t="n">
        <v>84.23</v>
      </c>
    </row>
    <row collapsed="false" customFormat="false" customHeight="false" hidden="false" ht="12.1" outlineLevel="0" r="22">
      <c r="A22" s="36" t="n">
        <v>44642</v>
      </c>
      <c r="B22" s="17" t="s">
        <v>555</v>
      </c>
      <c r="C22" s="17" t="s">
        <v>119</v>
      </c>
      <c r="D22" s="17" t="s">
        <v>120</v>
      </c>
      <c r="E22" s="6" t="n">
        <v>1000</v>
      </c>
      <c r="F22" s="7" t="n">
        <v>1</v>
      </c>
      <c r="G22" s="6" t="n">
        <v>38.64</v>
      </c>
      <c r="H22" s="6" t="n">
        <v>5</v>
      </c>
      <c r="I22" s="6" t="n">
        <v>38.64</v>
      </c>
      <c r="J22" s="6" t="n">
        <v>33.64</v>
      </c>
    </row>
    <row collapsed="false" customFormat="false" customHeight="false" hidden="false" ht="12.1" outlineLevel="0" r="23">
      <c r="A23" s="36" t="n">
        <v>44676</v>
      </c>
      <c r="B23" s="17" t="s">
        <v>555</v>
      </c>
      <c r="C23" s="17" t="s">
        <v>359</v>
      </c>
      <c r="D23" s="17" t="s">
        <v>562</v>
      </c>
      <c r="E23" s="6" t="n">
        <v>1000</v>
      </c>
      <c r="F23" s="7" t="n">
        <v>3</v>
      </c>
      <c r="G23" s="6" t="n">
        <v>21.69</v>
      </c>
      <c r="H23" s="6" t="n">
        <v>8</v>
      </c>
      <c r="I23" s="6" t="n">
        <v>65.07</v>
      </c>
      <c r="J23" s="6" t="n">
        <v>57.07</v>
      </c>
    </row>
    <row collapsed="false" customFormat="false" customHeight="false" hidden="false" ht="12.1" outlineLevel="0" r="24">
      <c r="A24" s="36" t="n">
        <v>44724</v>
      </c>
      <c r="B24" s="17" t="s">
        <v>555</v>
      </c>
      <c r="C24" s="17" t="s">
        <v>360</v>
      </c>
      <c r="D24" s="17" t="s">
        <v>564</v>
      </c>
      <c r="E24" s="6" t="n">
        <v>1000</v>
      </c>
      <c r="F24" s="7" t="n">
        <v>1</v>
      </c>
      <c r="G24" s="6" t="n">
        <v>42.38</v>
      </c>
      <c r="H24" s="6" t="n">
        <v>6</v>
      </c>
      <c r="I24" s="6" t="n">
        <v>42.38</v>
      </c>
      <c r="J24" s="6" t="n">
        <v>36.38</v>
      </c>
    </row>
    <row collapsed="false" customFormat="false" customHeight="false" hidden="false" ht="12.1" outlineLevel="0" r="25">
      <c r="A25" s="36" t="n">
        <v>44766</v>
      </c>
      <c r="B25" s="17" t="s">
        <v>555</v>
      </c>
      <c r="C25" s="17" t="s">
        <v>116</v>
      </c>
      <c r="D25" s="17" t="s">
        <v>117</v>
      </c>
      <c r="E25" s="6" t="n">
        <v>1000</v>
      </c>
      <c r="F25" s="7" t="n">
        <v>2</v>
      </c>
      <c r="G25" s="6" t="n">
        <v>46.87</v>
      </c>
      <c r="H25" s="6" t="n">
        <v>12</v>
      </c>
      <c r="I25" s="6" t="n">
        <v>93.74</v>
      </c>
      <c r="J25" s="6" t="n">
        <v>81.74</v>
      </c>
    </row>
    <row collapsed="false" customFormat="false" customHeight="false" hidden="false" ht="12.1" outlineLevel="0" r="26">
      <c r="A26" s="36" t="n">
        <v>44767</v>
      </c>
      <c r="B26" s="17" t="s">
        <v>555</v>
      </c>
      <c r="C26" s="17" t="s">
        <v>359</v>
      </c>
      <c r="D26" s="17" t="s">
        <v>562</v>
      </c>
      <c r="E26" s="6" t="n">
        <v>1000</v>
      </c>
      <c r="F26" s="7" t="n">
        <v>3</v>
      </c>
      <c r="G26" s="6" t="n">
        <v>21.69</v>
      </c>
      <c r="H26" s="6" t="n">
        <v>8</v>
      </c>
      <c r="I26" s="6" t="n">
        <v>65.07</v>
      </c>
      <c r="J26" s="6" t="n">
        <v>57.07</v>
      </c>
    </row>
    <row collapsed="false" customFormat="false" customHeight="false" hidden="false" ht="12.1" outlineLevel="0" r="27">
      <c r="A27" s="36" t="n">
        <v>44782</v>
      </c>
      <c r="B27" s="17" t="s">
        <v>555</v>
      </c>
      <c r="C27" s="17" t="s">
        <v>112</v>
      </c>
      <c r="D27" s="17" t="s">
        <v>114</v>
      </c>
      <c r="E27" s="6" t="n">
        <v>1000</v>
      </c>
      <c r="F27" s="7" t="n">
        <v>2</v>
      </c>
      <c r="G27" s="6" t="n">
        <v>44.38</v>
      </c>
      <c r="H27" s="6" t="n">
        <v>12</v>
      </c>
      <c r="I27" s="6" t="n">
        <v>88.76</v>
      </c>
      <c r="J27" s="6" t="n">
        <v>76.76</v>
      </c>
    </row>
    <row collapsed="false" customFormat="false" customHeight="false" hidden="false" ht="12.1" outlineLevel="0" r="28">
      <c r="A28" s="36" t="n">
        <v>44803</v>
      </c>
      <c r="B28" s="17" t="s">
        <v>555</v>
      </c>
      <c r="C28" s="17" t="s">
        <v>358</v>
      </c>
      <c r="D28" s="17" t="s">
        <v>563</v>
      </c>
      <c r="E28" s="6" t="n">
        <v>1000</v>
      </c>
      <c r="F28" s="7" t="n">
        <v>3</v>
      </c>
      <c r="G28" s="6" t="n">
        <v>32.41</v>
      </c>
      <c r="H28" s="6" t="n">
        <v>13</v>
      </c>
      <c r="I28" s="6" t="n">
        <v>97.23</v>
      </c>
      <c r="J28" s="6" t="n">
        <v>84.23</v>
      </c>
    </row>
    <row collapsed="false" customFormat="false" customHeight="false" hidden="false" ht="12.1" outlineLevel="0" r="29">
      <c r="A29" s="36" t="n">
        <v>44824</v>
      </c>
      <c r="B29" s="17" t="s">
        <v>555</v>
      </c>
      <c r="C29" s="17" t="s">
        <v>119</v>
      </c>
      <c r="D29" s="17" t="s">
        <v>120</v>
      </c>
      <c r="E29" s="6" t="n">
        <v>1000</v>
      </c>
      <c r="F29" s="7" t="n">
        <v>1</v>
      </c>
      <c r="G29" s="6" t="n">
        <v>38.64</v>
      </c>
      <c r="H29" s="6" t="n">
        <v>5</v>
      </c>
      <c r="I29" s="6" t="n">
        <v>38.64</v>
      </c>
      <c r="J29" s="6" t="n">
        <v>33.64</v>
      </c>
    </row>
    <row collapsed="false" customFormat="false" customHeight="false" hidden="false" ht="12.1" outlineLevel="0" r="30">
      <c r="A30" s="36" t="n">
        <v>44858</v>
      </c>
      <c r="B30" s="17" t="s">
        <v>555</v>
      </c>
      <c r="C30" s="17" t="s">
        <v>359</v>
      </c>
      <c r="D30" s="17" t="s">
        <v>562</v>
      </c>
      <c r="E30" s="6" t="n">
        <v>1000</v>
      </c>
      <c r="F30" s="7" t="n">
        <v>3</v>
      </c>
      <c r="G30" s="6" t="n">
        <v>21.69</v>
      </c>
      <c r="H30" s="6" t="n">
        <v>8</v>
      </c>
      <c r="I30" s="6" t="n">
        <v>65.07</v>
      </c>
      <c r="J30" s="6" t="n">
        <v>57.07</v>
      </c>
    </row>
    <row collapsed="false" customFormat="false" customHeight="false" hidden="false" ht="12.1" outlineLevel="0" r="31">
      <c r="A31" s="36" t="n">
        <v>44906</v>
      </c>
      <c r="B31" s="17" t="s">
        <v>555</v>
      </c>
      <c r="C31" s="17" t="s">
        <v>360</v>
      </c>
      <c r="D31" s="17" t="s">
        <v>564</v>
      </c>
      <c r="E31" s="6" t="n">
        <v>1000</v>
      </c>
      <c r="F31" s="7" t="n">
        <v>1</v>
      </c>
      <c r="G31" s="6" t="n">
        <v>59.84</v>
      </c>
      <c r="H31" s="6" t="n">
        <v>8</v>
      </c>
      <c r="I31" s="6" t="n">
        <v>59.84</v>
      </c>
      <c r="J31" s="6" t="n">
        <v>51.84</v>
      </c>
    </row>
    <row collapsed="false" customFormat="false" customHeight="false" hidden="false" ht="12.1" outlineLevel="0" r="32">
      <c r="A32" s="36" t="n">
        <v>44948</v>
      </c>
      <c r="B32" s="17" t="s">
        <v>555</v>
      </c>
      <c r="C32" s="17" t="s">
        <v>116</v>
      </c>
      <c r="D32" s="17" t="s">
        <v>117</v>
      </c>
      <c r="E32" s="6" t="n">
        <v>1000</v>
      </c>
      <c r="F32" s="7" t="n">
        <v>2</v>
      </c>
      <c r="G32" s="6" t="n">
        <v>46.87</v>
      </c>
      <c r="H32" s="6" t="n">
        <v>12</v>
      </c>
      <c r="I32" s="6" t="n">
        <v>93.74</v>
      </c>
      <c r="J32" s="6" t="n">
        <v>81.74</v>
      </c>
    </row>
    <row collapsed="false" customFormat="false" customHeight="false" hidden="false" ht="12.1" outlineLevel="0" r="33">
      <c r="A33" s="36" t="n">
        <v>44949</v>
      </c>
      <c r="B33" s="17" t="s">
        <v>555</v>
      </c>
      <c r="C33" s="17" t="s">
        <v>359</v>
      </c>
      <c r="D33" s="17" t="s">
        <v>562</v>
      </c>
      <c r="E33" s="6" t="n">
        <v>1000</v>
      </c>
      <c r="F33" s="7" t="n">
        <v>3</v>
      </c>
      <c r="G33" s="6" t="n">
        <v>21.69</v>
      </c>
      <c r="H33" s="6" t="n">
        <v>8</v>
      </c>
      <c r="I33" s="6" t="n">
        <v>65.07</v>
      </c>
      <c r="J33" s="6" t="n">
        <v>57.07</v>
      </c>
    </row>
    <row collapsed="false" customFormat="false" customHeight="false" hidden="false" ht="12.1" outlineLevel="0" r="34">
      <c r="A34" s="36" t="n">
        <v>44964</v>
      </c>
      <c r="B34" s="17" t="s">
        <v>555</v>
      </c>
      <c r="C34" s="17" t="s">
        <v>112</v>
      </c>
      <c r="D34" s="17" t="s">
        <v>114</v>
      </c>
      <c r="E34" s="6" t="n">
        <v>1000</v>
      </c>
      <c r="F34" s="7" t="n">
        <v>2</v>
      </c>
      <c r="G34" s="6" t="n">
        <v>44.38</v>
      </c>
      <c r="H34" s="6" t="n">
        <v>12</v>
      </c>
      <c r="I34" s="6" t="n">
        <v>88.76</v>
      </c>
      <c r="J34" s="6" t="n">
        <v>76.76</v>
      </c>
    </row>
    <row collapsed="false" customFormat="false" customHeight="false" hidden="false" ht="12.1" outlineLevel="0" r="35">
      <c r="A35" s="36" t="n">
        <v>44985</v>
      </c>
      <c r="B35" s="17" t="s">
        <v>555</v>
      </c>
      <c r="C35" s="17" t="s">
        <v>358</v>
      </c>
      <c r="D35" s="17" t="s">
        <v>563</v>
      </c>
      <c r="E35" s="6" t="n">
        <v>1000</v>
      </c>
      <c r="F35" s="7" t="n">
        <v>3</v>
      </c>
      <c r="G35" s="6" t="n">
        <v>32.41</v>
      </c>
      <c r="H35" s="6" t="n">
        <v>13</v>
      </c>
      <c r="I35" s="6" t="n">
        <v>97.23</v>
      </c>
      <c r="J35" s="6" t="n">
        <v>84.23</v>
      </c>
    </row>
    <row collapsed="false" customFormat="false" customHeight="false" hidden="false" ht="12.1" outlineLevel="0" r="36">
      <c r="A36" s="36" t="n">
        <v>45006</v>
      </c>
      <c r="B36" s="17" t="s">
        <v>555</v>
      </c>
      <c r="C36" s="17" t="s">
        <v>119</v>
      </c>
      <c r="D36" s="17" t="s">
        <v>120</v>
      </c>
      <c r="E36" s="6" t="n">
        <v>1000</v>
      </c>
      <c r="F36" s="7" t="n">
        <v>1</v>
      </c>
      <c r="G36" s="6" t="n">
        <v>38.64</v>
      </c>
      <c r="H36" s="6" t="n">
        <v>5</v>
      </c>
      <c r="I36" s="6" t="n">
        <v>38.64</v>
      </c>
      <c r="J36" s="6" t="n">
        <v>33.64</v>
      </c>
    </row>
    <row collapsed="false" customFormat="false" customHeight="false" hidden="false" ht="12.1" outlineLevel="0" r="37">
      <c r="A37" s="36" t="n">
        <v>45040</v>
      </c>
      <c r="B37" s="17" t="s">
        <v>555</v>
      </c>
      <c r="C37" s="17" t="s">
        <v>359</v>
      </c>
      <c r="D37" s="17" t="s">
        <v>562</v>
      </c>
      <c r="E37" s="6" t="n">
        <v>1000</v>
      </c>
      <c r="F37" s="7" t="n">
        <v>3</v>
      </c>
      <c r="G37" s="6" t="n">
        <v>21.69</v>
      </c>
      <c r="H37" s="6" t="n">
        <v>8</v>
      </c>
      <c r="I37" s="6" t="n">
        <v>65.07</v>
      </c>
      <c r="J37" s="6" t="n">
        <v>57.07</v>
      </c>
    </row>
    <row collapsed="false" customFormat="false" customHeight="false" hidden="false" ht="12.1" outlineLevel="0" r="38">
      <c r="A38" s="36" t="n">
        <v>45088</v>
      </c>
      <c r="B38" s="17" t="s">
        <v>555</v>
      </c>
      <c r="C38" s="17" t="s">
        <v>360</v>
      </c>
      <c r="D38" s="17" t="s">
        <v>564</v>
      </c>
      <c r="E38" s="6" t="n">
        <v>1000</v>
      </c>
      <c r="F38" s="7" t="n">
        <v>1</v>
      </c>
      <c r="G38" s="6" t="n">
        <v>41.88</v>
      </c>
      <c r="H38" s="6" t="n">
        <v>5</v>
      </c>
      <c r="I38" s="6" t="n">
        <v>41.88</v>
      </c>
      <c r="J38" s="6" t="n">
        <v>36.88</v>
      </c>
    </row>
    <row collapsed="false" customFormat="false" customHeight="false" hidden="false" ht="12.1" outlineLevel="0" r="39">
      <c r="A39" s="36" t="n">
        <v>45130</v>
      </c>
      <c r="B39" s="17" t="s">
        <v>555</v>
      </c>
      <c r="C39" s="17" t="s">
        <v>116</v>
      </c>
      <c r="D39" s="17" t="s">
        <v>117</v>
      </c>
      <c r="E39" s="6" t="n">
        <v>1000</v>
      </c>
      <c r="F39" s="7" t="n">
        <v>2</v>
      </c>
      <c r="G39" s="6" t="n">
        <v>46.87</v>
      </c>
      <c r="H39" s="6" t="n">
        <v>12</v>
      </c>
      <c r="I39" s="6" t="n">
        <v>93.74</v>
      </c>
      <c r="J39" s="6" t="n">
        <v>81.74</v>
      </c>
    </row>
    <row collapsed="false" customFormat="false" customHeight="false" hidden="false" ht="12.1" outlineLevel="0" r="40">
      <c r="A40" s="36" t="n">
        <v>45131</v>
      </c>
      <c r="B40" s="17" t="s">
        <v>555</v>
      </c>
      <c r="C40" s="17" t="s">
        <v>359</v>
      </c>
      <c r="D40" s="17" t="s">
        <v>562</v>
      </c>
      <c r="E40" s="6" t="n">
        <v>1000</v>
      </c>
      <c r="F40" s="7" t="n">
        <v>3</v>
      </c>
      <c r="G40" s="6" t="n">
        <v>21.69</v>
      </c>
      <c r="H40" s="6" t="n">
        <v>8</v>
      </c>
      <c r="I40" s="6" t="n">
        <v>65.07</v>
      </c>
      <c r="J40" s="6" t="n">
        <v>57.07</v>
      </c>
    </row>
    <row collapsed="false" customFormat="false" customHeight="false" hidden="false" ht="12.1" outlineLevel="0" r="41">
      <c r="A41" s="36" t="n">
        <v>45146</v>
      </c>
      <c r="B41" s="17" t="s">
        <v>555</v>
      </c>
      <c r="C41" s="17" t="s">
        <v>112</v>
      </c>
      <c r="D41" s="17" t="s">
        <v>114</v>
      </c>
      <c r="E41" s="6" t="n">
        <v>1000</v>
      </c>
      <c r="F41" s="7" t="n">
        <v>2</v>
      </c>
      <c r="G41" s="6" t="n">
        <v>44.38</v>
      </c>
      <c r="H41" s="6" t="n">
        <v>12</v>
      </c>
      <c r="I41" s="6" t="n">
        <v>88.76</v>
      </c>
      <c r="J41" s="6" t="n">
        <v>76.76</v>
      </c>
    </row>
    <row collapsed="false" customFormat="false" customHeight="false" hidden="false" ht="12.1" outlineLevel="0" r="42">
      <c r="A42" s="36" t="n">
        <v>45167</v>
      </c>
      <c r="B42" s="17" t="s">
        <v>555</v>
      </c>
      <c r="C42" s="17" t="s">
        <v>358</v>
      </c>
      <c r="D42" s="17" t="s">
        <v>563</v>
      </c>
      <c r="E42" s="6" t="n">
        <v>1000</v>
      </c>
      <c r="F42" s="7" t="n">
        <v>3</v>
      </c>
      <c r="G42" s="6" t="n">
        <v>32.41</v>
      </c>
      <c r="H42" s="6" t="n">
        <v>13</v>
      </c>
      <c r="I42" s="6" t="n">
        <v>97.23</v>
      </c>
      <c r="J42" s="6" t="n">
        <v>84.23</v>
      </c>
    </row>
    <row collapsed="false" customFormat="false" customHeight="false" hidden="false" ht="12.1" outlineLevel="0" r="43">
      <c r="A43" s="36" t="n">
        <v>45188</v>
      </c>
      <c r="B43" s="17" t="s">
        <v>555</v>
      </c>
      <c r="C43" s="17" t="s">
        <v>119</v>
      </c>
      <c r="D43" s="17" t="s">
        <v>120</v>
      </c>
      <c r="E43" s="6" t="n">
        <v>1000</v>
      </c>
      <c r="F43" s="7" t="n">
        <v>1</v>
      </c>
      <c r="G43" s="6" t="n">
        <v>38.64</v>
      </c>
      <c r="H43" s="6" t="n">
        <v>5</v>
      </c>
      <c r="I43" s="6" t="n">
        <v>38.64</v>
      </c>
      <c r="J43" s="6" t="n">
        <v>33.64</v>
      </c>
    </row>
    <row collapsed="false" customFormat="false" customHeight="false" hidden="false" ht="12.1" outlineLevel="0" r="44">
      <c r="A44" s="36" t="n">
        <v>45222</v>
      </c>
      <c r="B44" s="17" t="s">
        <v>555</v>
      </c>
      <c r="C44" s="17" t="s">
        <v>359</v>
      </c>
      <c r="D44" s="17" t="s">
        <v>562</v>
      </c>
      <c r="E44" s="6" t="n">
        <v>1000</v>
      </c>
      <c r="F44" s="7" t="n">
        <v>3</v>
      </c>
      <c r="G44" s="6" t="n">
        <v>21.69</v>
      </c>
      <c r="H44" s="6" t="n">
        <v>8</v>
      </c>
      <c r="I44" s="6" t="n">
        <v>65.07</v>
      </c>
      <c r="J44" s="6" t="n">
        <v>57.07</v>
      </c>
    </row>
    <row collapsed="false" customFormat="false" customHeight="false" hidden="false" ht="12.1" outlineLevel="0" r="45">
      <c r="A45" s="36" t="n">
        <v>45270</v>
      </c>
      <c r="B45" s="17" t="s">
        <v>555</v>
      </c>
      <c r="C45" s="17" t="s">
        <v>360</v>
      </c>
      <c r="D45" s="17" t="s">
        <v>564</v>
      </c>
      <c r="E45" s="6" t="n">
        <v>1000</v>
      </c>
      <c r="F45" s="7" t="n">
        <v>1</v>
      </c>
      <c r="G45" s="6" t="n">
        <v>41.88</v>
      </c>
      <c r="H45" s="6" t="n">
        <v>5</v>
      </c>
      <c r="I45" s="6" t="n">
        <v>41.88</v>
      </c>
      <c r="J45" s="6" t="n">
        <v>36.88</v>
      </c>
    </row>
    <row collapsed="false" customFormat="false" customHeight="false" hidden="false" ht="12.1" outlineLevel="0" r="46">
      <c r="A46" s="36" t="n">
        <v>45312</v>
      </c>
      <c r="B46" s="17" t="s">
        <v>555</v>
      </c>
      <c r="C46" s="17" t="s">
        <v>116</v>
      </c>
      <c r="D46" s="17" t="s">
        <v>117</v>
      </c>
      <c r="E46" s="6" t="n">
        <v>1000</v>
      </c>
      <c r="F46" s="7" t="n">
        <v>2</v>
      </c>
      <c r="G46" s="6" t="n">
        <v>54.35</v>
      </c>
      <c r="H46" s="6" t="n">
        <v>14</v>
      </c>
      <c r="I46" s="6" t="n">
        <v>108.7</v>
      </c>
      <c r="J46" s="6" t="n">
        <v>94.7</v>
      </c>
    </row>
    <row collapsed="false" customFormat="false" customHeight="false" hidden="false" ht="12.1" outlineLevel="0" r="47">
      <c r="A47" s="36" t="n">
        <v>45313</v>
      </c>
      <c r="B47" s="17" t="s">
        <v>555</v>
      </c>
      <c r="C47" s="17" t="s">
        <v>359</v>
      </c>
      <c r="D47" s="17" t="s">
        <v>562</v>
      </c>
      <c r="E47" s="6" t="n">
        <v>1000</v>
      </c>
      <c r="F47" s="7" t="n">
        <v>3</v>
      </c>
      <c r="G47" s="6" t="n">
        <v>21.69</v>
      </c>
      <c r="H47" s="6" t="n">
        <v>8</v>
      </c>
      <c r="I47" s="6" t="n">
        <v>65.07</v>
      </c>
      <c r="J47" s="6" t="n">
        <v>57.07</v>
      </c>
    </row>
    <row collapsed="false" customFormat="false" customHeight="false" hidden="false" ht="12.1" outlineLevel="0" r="48">
      <c r="A48" s="36" t="n">
        <v>45328</v>
      </c>
      <c r="B48" s="17" t="s">
        <v>555</v>
      </c>
      <c r="C48" s="17" t="s">
        <v>112</v>
      </c>
      <c r="D48" s="17" t="s">
        <v>114</v>
      </c>
      <c r="E48" s="6" t="n">
        <v>1000</v>
      </c>
      <c r="F48" s="7" t="n">
        <v>2</v>
      </c>
      <c r="G48" s="6" t="n">
        <v>44.38</v>
      </c>
      <c r="H48" s="6" t="n">
        <v>12</v>
      </c>
      <c r="I48" s="6" t="n">
        <v>88.76</v>
      </c>
      <c r="J48" s="6" t="n">
        <v>76.76</v>
      </c>
    </row>
    <row collapsed="false" customFormat="false" customHeight="false" hidden="false" ht="12.1" outlineLevel="0" r="49">
      <c r="A49" s="36" t="n">
        <v>45349</v>
      </c>
      <c r="B49" s="17" t="s">
        <v>555</v>
      </c>
      <c r="C49" s="17" t="s">
        <v>358</v>
      </c>
      <c r="D49" s="17" t="s">
        <v>563</v>
      </c>
      <c r="E49" s="6" t="n">
        <v>1000</v>
      </c>
      <c r="F49" s="7" t="n">
        <v>3</v>
      </c>
      <c r="G49" s="6" t="n">
        <v>32.41</v>
      </c>
      <c r="H49" s="6" t="n">
        <v>13</v>
      </c>
      <c r="I49" s="6" t="n">
        <v>97.23</v>
      </c>
      <c r="J49" s="6" t="n">
        <v>84.23</v>
      </c>
    </row>
    <row collapsed="false" customFormat="false" customHeight="false" hidden="false" ht="12.1" outlineLevel="0" r="50">
      <c r="A50" s="36" t="n">
        <v>45370</v>
      </c>
      <c r="B50" s="17" t="s">
        <v>555</v>
      </c>
      <c r="C50" s="17" t="s">
        <v>119</v>
      </c>
      <c r="D50" s="17" t="s">
        <v>120</v>
      </c>
      <c r="E50" s="6" t="n">
        <v>1000</v>
      </c>
      <c r="F50" s="7" t="n">
        <v>1</v>
      </c>
      <c r="G50" s="6" t="n">
        <v>38.64</v>
      </c>
      <c r="H50" s="6" t="n">
        <v>5</v>
      </c>
      <c r="I50" s="6" t="n">
        <v>38.64</v>
      </c>
      <c r="J50" s="6" t="n">
        <v>33.64</v>
      </c>
    </row>
    <row collapsed="false" customFormat="false" customHeight="false" hidden="false" ht="12.1" outlineLevel="0" r="51">
      <c r="A51" s="36" t="n">
        <v>45494</v>
      </c>
      <c r="B51" s="17" t="s">
        <v>555</v>
      </c>
      <c r="C51" s="17" t="s">
        <v>116</v>
      </c>
      <c r="D51" s="17" t="s">
        <v>117</v>
      </c>
      <c r="E51" s="6" t="n">
        <v>1000</v>
      </c>
      <c r="F51" s="7" t="n">
        <v>2</v>
      </c>
      <c r="G51" s="6" t="n">
        <v>54.35</v>
      </c>
      <c r="H51" s="6" t="n">
        <v>14</v>
      </c>
      <c r="I51" s="6" t="n">
        <v>108.7</v>
      </c>
      <c r="J51" s="6" t="n">
        <v>94.7</v>
      </c>
    </row>
    <row collapsed="false" customFormat="false" customHeight="false" hidden="false" ht="12.1" outlineLevel="0" r="52">
      <c r="A52" s="36" t="n">
        <v>45552</v>
      </c>
      <c r="B52" s="17" t="s">
        <v>555</v>
      </c>
      <c r="C52" s="17" t="s">
        <v>119</v>
      </c>
      <c r="D52" s="17" t="s">
        <v>120</v>
      </c>
      <c r="E52" s="6" t="n">
        <v>1000</v>
      </c>
      <c r="F52" s="7" t="n">
        <v>1</v>
      </c>
      <c r="G52" s="6" t="n">
        <v>38.64</v>
      </c>
      <c r="H52" s="6" t="n">
        <v>5</v>
      </c>
      <c r="I52" s="6" t="n">
        <v>38.64</v>
      </c>
      <c r="J52" s="6" t="n">
        <v>33.64</v>
      </c>
    </row>
    <row collapsed="false" customFormat="false" customHeight="false" hidden="false" ht="12.1" outlineLevel="0" r="53">
      <c r="A53" s="36" t="n">
        <v>45676</v>
      </c>
      <c r="B53" s="17" t="s">
        <v>555</v>
      </c>
      <c r="C53" s="17" t="s">
        <v>116</v>
      </c>
      <c r="D53" s="17" t="s">
        <v>117</v>
      </c>
      <c r="E53" s="6" t="n">
        <v>1000</v>
      </c>
      <c r="F53" s="7" t="n">
        <v>2</v>
      </c>
      <c r="G53" s="6" t="n">
        <v>54.35</v>
      </c>
      <c r="H53" s="6" t="n">
        <v>14</v>
      </c>
      <c r="I53" s="6" t="n">
        <v>108.7</v>
      </c>
      <c r="J53" s="6" t="n">
        <v>94.7</v>
      </c>
    </row>
    <row collapsed="false" customFormat="false" customHeight="false" hidden="false" ht="12.1" outlineLevel="0" r="54">
      <c r="A54" s="36" t="n">
        <v>45734</v>
      </c>
      <c r="B54" s="17" t="s">
        <v>555</v>
      </c>
      <c r="C54" s="17" t="s">
        <v>119</v>
      </c>
      <c r="D54" s="17" t="s">
        <v>120</v>
      </c>
      <c r="E54" s="6" t="n">
        <v>1000</v>
      </c>
      <c r="F54" s="7" t="n">
        <v>1</v>
      </c>
      <c r="G54" s="6" t="n">
        <v>38.64</v>
      </c>
      <c r="H54" s="6" t="n">
        <v>5</v>
      </c>
      <c r="I54" s="6" t="n">
        <v>38.64</v>
      </c>
      <c r="J54" s="6" t="n">
        <v>33.64</v>
      </c>
    </row>
    <row collapsed="false" customFormat="false" customHeight="false" hidden="false" ht="12.1" outlineLevel="0" r="55">
      <c r="A55" s="36" t="n">
        <v>45858</v>
      </c>
      <c r="B55" s="17" t="s">
        <v>555</v>
      </c>
      <c r="C55" s="17" t="s">
        <v>116</v>
      </c>
      <c r="D55" s="17" t="s">
        <v>117</v>
      </c>
      <c r="E55" s="6" t="n">
        <v>1000</v>
      </c>
      <c r="F55" s="7" t="n">
        <v>2</v>
      </c>
      <c r="G55" s="6" t="n">
        <v>54.35</v>
      </c>
      <c r="H55" s="6" t="n">
        <v>14</v>
      </c>
      <c r="I55" s="6" t="n">
        <v>108.7</v>
      </c>
      <c r="J55" s="6" t="n">
        <v>94.7</v>
      </c>
    </row>
    <row collapsed="false" customFormat="false" customHeight="false" hidden="false" ht="12.1" outlineLevel="0" r="56">
      <c r="A56" s="36" t="n">
        <v>45916</v>
      </c>
      <c r="B56" s="17" t="s">
        <v>555</v>
      </c>
      <c r="C56" s="17" t="s">
        <v>119</v>
      </c>
      <c r="D56" s="17" t="s">
        <v>120</v>
      </c>
      <c r="E56" s="6" t="n">
        <v>1000</v>
      </c>
      <c r="F56" s="7" t="n">
        <v>1</v>
      </c>
      <c r="G56" s="6" t="n">
        <v>38.64</v>
      </c>
      <c r="H56" s="6" t="n">
        <v>5</v>
      </c>
      <c r="I56" s="6" t="n">
        <v>38.64</v>
      </c>
      <c r="J56" s="6" t="n">
        <v>33.64</v>
      </c>
    </row>
    <row collapsed="false" customFormat="false" customHeight="false" hidden="false" ht="12.1" outlineLevel="0" r="57">
      <c r="A57" s="36"/>
      <c r="B57" s="17"/>
      <c r="C57" s="17"/>
      <c r="D57" s="17"/>
      <c r="E57" s="6"/>
      <c r="F57" s="7"/>
      <c r="G57" s="6"/>
      <c r="H57" s="6"/>
      <c r="I57" s="6"/>
      <c r="J57" s="6"/>
    </row>
    <row collapsed="false" customFormat="false" customHeight="false" hidden="false" ht="12.1" outlineLevel="0" r="58">
      <c r="A58" s="36" t="n">
        <v>46040</v>
      </c>
      <c r="B58" s="17" t="s">
        <v>555</v>
      </c>
      <c r="C58" s="17" t="s">
        <v>116</v>
      </c>
      <c r="D58" s="17" t="s">
        <v>117</v>
      </c>
      <c r="E58" s="6" t="n">
        <v>1000</v>
      </c>
      <c r="F58" s="7" t="n">
        <v>2</v>
      </c>
      <c r="G58" s="6" t="n">
        <v>54.35</v>
      </c>
      <c r="H58" s="6" t="n">
        <v>14</v>
      </c>
      <c r="I58" s="6" t="n">
        <v>108.7</v>
      </c>
      <c r="J58" s="6" t="n">
        <v>94.7</v>
      </c>
    </row>
    <row collapsed="false" customFormat="false" customHeight="false" hidden="false" ht="12.1" outlineLevel="0" r="59">
      <c r="A59" s="36" t="n">
        <v>46098</v>
      </c>
      <c r="B59" s="17" t="s">
        <v>555</v>
      </c>
      <c r="C59" s="17" t="s">
        <v>119</v>
      </c>
      <c r="D59" s="17" t="s">
        <v>120</v>
      </c>
      <c r="E59" s="6" t="n">
        <v>1000</v>
      </c>
      <c r="F59" s="7" t="n">
        <v>1</v>
      </c>
      <c r="G59" s="6" t="n">
        <v>38.64</v>
      </c>
      <c r="H59" s="6" t="n">
        <v>5</v>
      </c>
      <c r="I59" s="6" t="n">
        <v>38.64</v>
      </c>
      <c r="J59" s="6" t="n">
        <v>33.64</v>
      </c>
    </row>
    <row collapsed="false" customFormat="false" customHeight="false" hidden="false" ht="12.1" outlineLevel="0" r="60">
      <c r="A60" s="36" t="n">
        <v>46222</v>
      </c>
      <c r="B60" s="17" t="s">
        <v>555</v>
      </c>
      <c r="C60" s="17" t="s">
        <v>116</v>
      </c>
      <c r="D60" s="17" t="s">
        <v>117</v>
      </c>
      <c r="E60" s="6" t="n">
        <v>1000</v>
      </c>
      <c r="F60" s="7" t="n">
        <v>2</v>
      </c>
      <c r="G60" s="6" t="n">
        <v>54.35</v>
      </c>
      <c r="H60" s="6" t="n">
        <v>14</v>
      </c>
      <c r="I60" s="6" t="n">
        <v>108.7</v>
      </c>
      <c r="J60" s="6" t="n">
        <v>94.7</v>
      </c>
    </row>
    <row collapsed="false" customFormat="false" customHeight="false" hidden="false" ht="12.1" outlineLevel="0" r="61">
      <c r="A61" s="36" t="n">
        <v>46280</v>
      </c>
      <c r="B61" s="17" t="s">
        <v>555</v>
      </c>
      <c r="C61" s="17" t="s">
        <v>119</v>
      </c>
      <c r="D61" s="17" t="s">
        <v>120</v>
      </c>
      <c r="E61" s="6" t="n">
        <v>1000</v>
      </c>
      <c r="F61" s="7" t="n">
        <v>1</v>
      </c>
      <c r="G61" s="6" t="n">
        <v>38.64</v>
      </c>
      <c r="H61" s="6" t="n">
        <v>5</v>
      </c>
      <c r="I61" s="6" t="n">
        <v>38.64</v>
      </c>
      <c r="J61" s="6" t="n">
        <v>33.64</v>
      </c>
    </row>
    <row collapsed="false" customFormat="false" customHeight="false" hidden="false" ht="12.1" outlineLevel="0" r="62">
      <c r="A62" s="36" t="n">
        <v>46404</v>
      </c>
      <c r="B62" s="17" t="s">
        <v>555</v>
      </c>
      <c r="C62" s="17" t="s">
        <v>116</v>
      </c>
      <c r="D62" s="17" t="s">
        <v>117</v>
      </c>
      <c r="E62" s="6" t="n">
        <v>1000</v>
      </c>
      <c r="F62" s="7" t="n">
        <v>2</v>
      </c>
      <c r="G62" s="6" t="n">
        <v>54.35</v>
      </c>
      <c r="H62" s="6" t="n">
        <v>14</v>
      </c>
      <c r="I62" s="6" t="n">
        <v>108.7</v>
      </c>
      <c r="J62" s="6" t="n">
        <v>94.7</v>
      </c>
    </row>
    <row collapsed="false" customFormat="false" customHeight="false" hidden="false" ht="12.1" outlineLevel="0" r="63">
      <c r="A63" s="36" t="n">
        <v>46586</v>
      </c>
      <c r="B63" s="17" t="s">
        <v>555</v>
      </c>
      <c r="C63" s="17" t="s">
        <v>116</v>
      </c>
      <c r="D63" s="17" t="s">
        <v>117</v>
      </c>
      <c r="E63" s="6" t="n">
        <v>1000</v>
      </c>
      <c r="F63" s="7" t="n">
        <v>2</v>
      </c>
      <c r="G63" s="6" t="n">
        <v>54.35</v>
      </c>
      <c r="H63" s="6" t="n">
        <v>14</v>
      </c>
      <c r="I63" s="6" t="n">
        <v>108.7</v>
      </c>
      <c r="J63" s="6" t="n">
        <v>94.7</v>
      </c>
    </row>
  </sheetData>
  <autoFilter ref="A1:J63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5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35" t="s">
        <v>126</v>
      </c>
      <c r="B1" s="35" t="s">
        <v>545</v>
      </c>
      <c r="C1" s="35" t="s">
        <v>0</v>
      </c>
      <c r="D1" s="35" t="s">
        <v>2</v>
      </c>
      <c r="E1" s="35" t="s">
        <v>546</v>
      </c>
      <c r="F1" s="35" t="s">
        <v>565</v>
      </c>
      <c r="G1" s="35" t="s">
        <v>566</v>
      </c>
      <c r="H1" s="35" t="s">
        <v>130</v>
      </c>
      <c r="I1" s="35" t="s">
        <v>567</v>
      </c>
      <c r="J1" s="35" t="s">
        <v>549</v>
      </c>
      <c r="K1" s="35" t="s">
        <v>568</v>
      </c>
      <c r="L1" s="35" t="s">
        <v>569</v>
      </c>
      <c r="M1" s="35" t="s">
        <v>570</v>
      </c>
      <c r="N1" s="35" t="s">
        <v>571</v>
      </c>
    </row>
    <row collapsed="false" customFormat="false" customHeight="false" hidden="false" ht="12.1" outlineLevel="0" r="2">
      <c r="A2" s="37" t="n">
        <v>44302</v>
      </c>
      <c r="B2" s="17" t="s">
        <v>555</v>
      </c>
      <c r="C2" s="17" t="s">
        <v>16</v>
      </c>
      <c r="D2" s="17" t="s">
        <v>18</v>
      </c>
      <c r="E2" s="18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1650</v>
      </c>
      <c r="J2" s="18" t="n">
        <v>270.815</v>
      </c>
      <c r="K2" s="6" t="s">
        <f>=Портфель!F2*Портфель!$Q$13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37" t="n">
        <v>44540</v>
      </c>
      <c r="B3" s="17" t="s">
        <v>555</v>
      </c>
      <c r="C3" s="17" t="s">
        <v>16</v>
      </c>
      <c r="D3" s="17" t="s">
        <v>18</v>
      </c>
      <c r="E3" s="18" t="n">
        <v>10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1412</v>
      </c>
      <c r="J3" s="18" t="n">
        <v>277.726</v>
      </c>
      <c r="K3" s="6" t="s">
        <f>=Портфель!F2*Портфель!$Q$13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37" t="n">
        <v>44578</v>
      </c>
      <c r="B4" s="17" t="s">
        <v>555</v>
      </c>
      <c r="C4" s="17" t="s">
        <v>16</v>
      </c>
      <c r="D4" s="17" t="s">
        <v>18</v>
      </c>
      <c r="E4" s="18" t="n">
        <v>10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1374</v>
      </c>
      <c r="J4" s="18" t="n">
        <v>253.914</v>
      </c>
      <c r="K4" s="6" t="s">
        <f>=Портфель!F2*Портфель!$Q$13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37" t="n">
        <v>44670</v>
      </c>
      <c r="B5" s="17" t="s">
        <v>555</v>
      </c>
      <c r="C5" s="17" t="s">
        <v>16</v>
      </c>
      <c r="D5" s="17" t="s">
        <v>18</v>
      </c>
      <c r="E5" s="18" t="n">
        <v>10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1282</v>
      </c>
      <c r="J5" s="18" t="n">
        <v>122.365</v>
      </c>
      <c r="K5" s="6" t="s">
        <f>=Портфель!F2*Портфель!$Q$13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37" t="n">
        <v>44732</v>
      </c>
      <c r="B6" s="17" t="s">
        <v>555</v>
      </c>
      <c r="C6" s="17" t="s">
        <v>16</v>
      </c>
      <c r="D6" s="17" t="s">
        <v>18</v>
      </c>
      <c r="E6" s="18" t="n">
        <v>10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1220</v>
      </c>
      <c r="J6" s="18" t="n">
        <v>119.433</v>
      </c>
      <c r="K6" s="6" t="s">
        <f>=Портфель!F2*Портфель!$Q$13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37" t="n">
        <v>44614</v>
      </c>
      <c r="B7" s="17" t="s">
        <v>555</v>
      </c>
      <c r="C7" s="17" t="s">
        <v>21</v>
      </c>
      <c r="D7" s="17" t="s">
        <v>22</v>
      </c>
      <c r="E7" s="18" t="n">
        <v>10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1338</v>
      </c>
      <c r="J7" s="18" t="n">
        <v>200.539</v>
      </c>
      <c r="K7" s="6" t="s">
        <f>=Портфель!F3*Портфель!$Q$13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37" t="n">
        <v>44617</v>
      </c>
      <c r="B8" s="17" t="s">
        <v>555</v>
      </c>
      <c r="C8" s="17" t="s">
        <v>21</v>
      </c>
      <c r="D8" s="17" t="s">
        <v>22</v>
      </c>
      <c r="E8" s="18" t="n">
        <v>10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1335</v>
      </c>
      <c r="J8" s="18" t="n">
        <v>150.865</v>
      </c>
      <c r="K8" s="6" t="s">
        <f>=Портфель!F3*Портфель!$Q$13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37" t="n">
        <v>44644</v>
      </c>
      <c r="B9" s="17" t="s">
        <v>555</v>
      </c>
      <c r="C9" s="17" t="s">
        <v>21</v>
      </c>
      <c r="D9" s="17" t="s">
        <v>22</v>
      </c>
      <c r="E9" s="18" t="n">
        <v>10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1308</v>
      </c>
      <c r="J9" s="18" t="n">
        <v>136.334</v>
      </c>
      <c r="K9" s="6" t="s">
        <f>=Портфель!F3*Портфель!$Q$13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37" t="n">
        <v>44740</v>
      </c>
      <c r="B10" s="17" t="s">
        <v>555</v>
      </c>
      <c r="C10" s="17" t="s">
        <v>21</v>
      </c>
      <c r="D10" s="17" t="s">
        <v>22</v>
      </c>
      <c r="E10" s="18" t="n">
        <v>10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1212</v>
      </c>
      <c r="J10" s="18" t="n">
        <v>140.177</v>
      </c>
      <c r="K10" s="6" t="s">
        <f>=Портфель!F3*Портфель!$Q$13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37" t="n">
        <v>44228</v>
      </c>
      <c r="B11" s="17" t="s">
        <v>555</v>
      </c>
      <c r="C11" s="17" t="s">
        <v>24</v>
      </c>
      <c r="D11" s="17" t="s">
        <v>25</v>
      </c>
      <c r="E11" s="18" t="n">
        <v>10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1724</v>
      </c>
      <c r="J11" s="18" t="n">
        <v>329.128</v>
      </c>
      <c r="K11" s="6" t="s">
        <f>=Портфель!F4*Портфель!$Q$13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37" t="n">
        <v>44494</v>
      </c>
      <c r="B12" s="17" t="s">
        <v>555</v>
      </c>
      <c r="C12" s="17" t="s">
        <v>24</v>
      </c>
      <c r="D12" s="17" t="s">
        <v>25</v>
      </c>
      <c r="E12" s="18" t="n">
        <v>10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1458</v>
      </c>
      <c r="J12" s="18" t="n">
        <v>315.718</v>
      </c>
      <c r="K12" s="6" t="s">
        <f>=Портфель!F4*Портфель!$Q$13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37" t="n">
        <v>44802</v>
      </c>
      <c r="B13" s="17" t="s">
        <v>555</v>
      </c>
      <c r="C13" s="17" t="s">
        <v>24</v>
      </c>
      <c r="D13" s="17" t="s">
        <v>25</v>
      </c>
      <c r="E13" s="18" t="n">
        <v>10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1150</v>
      </c>
      <c r="J13" s="18" t="n">
        <v>241.518</v>
      </c>
      <c r="K13" s="6" t="s">
        <f>=Портфель!F4*Портфель!$Q$13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37" t="n">
        <v>44830</v>
      </c>
      <c r="B14" s="17" t="s">
        <v>555</v>
      </c>
      <c r="C14" s="17" t="s">
        <v>24</v>
      </c>
      <c r="D14" s="17" t="s">
        <v>25</v>
      </c>
      <c r="E14" s="18" t="n">
        <v>10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1122</v>
      </c>
      <c r="J14" s="18" t="n">
        <v>195.985</v>
      </c>
      <c r="K14" s="6" t="s">
        <f>=Портфель!F4*Портфель!$Q$13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37" t="n">
        <v>44861</v>
      </c>
      <c r="B15" s="17" t="s">
        <v>555</v>
      </c>
      <c r="C15" s="17" t="s">
        <v>24</v>
      </c>
      <c r="D15" s="17" t="s">
        <v>25</v>
      </c>
      <c r="E15" s="18" t="n">
        <v>10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1091</v>
      </c>
      <c r="J15" s="18" t="n">
        <v>220.003</v>
      </c>
      <c r="K15" s="6" t="s">
        <f>=Портфель!F4*Портфель!$Q$13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37" t="n">
        <v>44312</v>
      </c>
      <c r="B16" s="17" t="s">
        <v>555</v>
      </c>
      <c r="C16" s="17" t="s">
        <v>27</v>
      </c>
      <c r="D16" s="17" t="s">
        <v>28</v>
      </c>
      <c r="E16" s="18" t="n">
        <v>2000</v>
      </c>
      <c r="F16" s="7" t="s">
        <f>=DATEDIF(A16,$N$2,"y")</f>
      </c>
      <c r="G16" s="7" t="s">
        <f>=DATEDIF(A16,$N$2,"ym")</f>
      </c>
      <c r="H16" s="7" t="s">
        <f>=DATEDIF(A16,$N$2,"md")</f>
      </c>
      <c r="I16" s="7" t="n">
        <v>1640</v>
      </c>
      <c r="J16" s="18" t="n">
        <v>2.88726</v>
      </c>
      <c r="K16" s="6" t="s">
        <f>=Портфель!F5*Портфель!$Q$13</f>
      </c>
      <c r="L16" s="6" t="s">
        <f>=(K16-J16)*E16</f>
      </c>
      <c r="M16" s="6" t="s">
        <f>=MAX(0,L16*0.13)</f>
      </c>
    </row>
    <row collapsed="false" customFormat="false" customHeight="false" hidden="false" ht="12.1" outlineLevel="0" r="17">
      <c r="A17" s="37" t="n">
        <v>44732</v>
      </c>
      <c r="B17" s="17" t="s">
        <v>555</v>
      </c>
      <c r="C17" s="17" t="s">
        <v>27</v>
      </c>
      <c r="D17" s="17" t="s">
        <v>28</v>
      </c>
      <c r="E17" s="18" t="n">
        <v>1000</v>
      </c>
      <c r="F17" s="7" t="s">
        <f>=DATEDIF(A17,$N$2,"y")</f>
      </c>
      <c r="G17" s="7" t="s">
        <f>=DATEDIF(A17,$N$2,"ym")</f>
      </c>
      <c r="H17" s="7" t="s">
        <f>=DATEDIF(A17,$N$2,"md")</f>
      </c>
      <c r="I17" s="7" t="n">
        <v>1220</v>
      </c>
      <c r="J17" s="18" t="n">
        <v>1.433</v>
      </c>
      <c r="K17" s="6" t="s">
        <f>=Портфель!F5*Портфель!$Q$13</f>
      </c>
      <c r="L17" s="6" t="s">
        <f>=(K17-J17)*E17</f>
      </c>
      <c r="M17" s="6" t="s">
        <f>=MAX(0,L17*0.13)</f>
      </c>
    </row>
    <row collapsed="false" customFormat="false" customHeight="false" hidden="false" ht="12.1" outlineLevel="0" r="18">
      <c r="A18" s="37" t="n">
        <v>44740</v>
      </c>
      <c r="B18" s="17" t="s">
        <v>555</v>
      </c>
      <c r="C18" s="17" t="s">
        <v>27</v>
      </c>
      <c r="D18" s="17" t="s">
        <v>28</v>
      </c>
      <c r="E18" s="18" t="n">
        <v>1000</v>
      </c>
      <c r="F18" s="7" t="s">
        <f>=DATEDIF(A18,$N$2,"y")</f>
      </c>
      <c r="G18" s="7" t="s">
        <f>=DATEDIF(A18,$N$2,"ym")</f>
      </c>
      <c r="H18" s="7" t="s">
        <f>=DATEDIF(A18,$N$2,"md")</f>
      </c>
      <c r="I18" s="7" t="n">
        <v>1212</v>
      </c>
      <c r="J18" s="18" t="n">
        <v>1.46302</v>
      </c>
      <c r="K18" s="6" t="s">
        <f>=Портфель!F5*Портфель!$Q$13</f>
      </c>
      <c r="L18" s="6" t="s">
        <f>=(K18-J18)*E18</f>
      </c>
      <c r="M18" s="6" t="s">
        <f>=MAX(0,L18*0.13)</f>
      </c>
    </row>
    <row collapsed="false" customFormat="false" customHeight="false" hidden="false" ht="12.1" outlineLevel="0" r="19">
      <c r="A19" s="37" t="n">
        <v>44802</v>
      </c>
      <c r="B19" s="17" t="s">
        <v>555</v>
      </c>
      <c r="C19" s="17" t="s">
        <v>27</v>
      </c>
      <c r="D19" s="17" t="s">
        <v>28</v>
      </c>
      <c r="E19" s="18" t="n">
        <v>1000</v>
      </c>
      <c r="F19" s="7" t="s">
        <f>=DATEDIF(A19,$N$2,"y")</f>
      </c>
      <c r="G19" s="7" t="s">
        <f>=DATEDIF(A19,$N$2,"ym")</f>
      </c>
      <c r="H19" s="7" t="s">
        <f>=DATEDIF(A19,$N$2,"md")</f>
      </c>
      <c r="I19" s="7" t="n">
        <v>1150</v>
      </c>
      <c r="J19" s="18" t="n">
        <v>1.39897</v>
      </c>
      <c r="K19" s="6" t="s">
        <f>=Портфель!F5*Портфель!$Q$13</f>
      </c>
      <c r="L19" s="6" t="s">
        <f>=(K19-J19)*E19</f>
      </c>
      <c r="M19" s="6" t="s">
        <f>=MAX(0,L19*0.13)</f>
      </c>
    </row>
    <row collapsed="false" customFormat="false" customHeight="false" hidden="false" ht="12.1" outlineLevel="0" r="20">
      <c r="A20" s="37" t="n">
        <v>44922</v>
      </c>
      <c r="B20" s="17" t="s">
        <v>555</v>
      </c>
      <c r="C20" s="17" t="s">
        <v>27</v>
      </c>
      <c r="D20" s="17" t="s">
        <v>28</v>
      </c>
      <c r="E20" s="18" t="n">
        <v>1000</v>
      </c>
      <c r="F20" s="7" t="s">
        <f>=DATEDIF(A20,$N$2,"y")</f>
      </c>
      <c r="G20" s="7" t="s">
        <f>=DATEDIF(A20,$N$2,"ym")</f>
      </c>
      <c r="H20" s="7" t="s">
        <f>=DATEDIF(A20,$N$2,"md")</f>
      </c>
      <c r="I20" s="7" t="n">
        <v>1030</v>
      </c>
      <c r="J20" s="18" t="n">
        <v>1.30117</v>
      </c>
      <c r="K20" s="6" t="s">
        <f>=Портфель!F5*Портфель!$Q$13</f>
      </c>
      <c r="L20" s="6" t="s">
        <f>=(K20-J20)*E20</f>
      </c>
      <c r="M20" s="6" t="s">
        <f>=MAX(0,L20*0.13)</f>
      </c>
    </row>
    <row collapsed="false" customFormat="false" customHeight="false" hidden="false" ht="12.1" outlineLevel="0" r="21">
      <c r="A21" s="37" t="n">
        <v>44403</v>
      </c>
      <c r="B21" s="17" t="s">
        <v>555</v>
      </c>
      <c r="C21" s="17" t="s">
        <v>30</v>
      </c>
      <c r="D21" s="17" t="s">
        <v>31</v>
      </c>
      <c r="E21" s="18" t="n">
        <v>100</v>
      </c>
      <c r="F21" s="7" t="s">
        <f>=DATEDIF(A21,$N$2,"y")</f>
      </c>
      <c r="G21" s="7" t="s">
        <f>=DATEDIF(A21,$N$2,"ym")</f>
      </c>
      <c r="H21" s="7" t="s">
        <f>=DATEDIF(A21,$N$2,"md")</f>
      </c>
      <c r="I21" s="7" t="n">
        <v>1549</v>
      </c>
      <c r="J21" s="18" t="n">
        <v>38.4417</v>
      </c>
      <c r="K21" s="6" t="s">
        <f>=Портфель!F6*Портфель!$Q$13</f>
      </c>
      <c r="L21" s="6" t="s">
        <f>=(K21-J21)*E21</f>
      </c>
      <c r="M21" s="6" t="s">
        <f>=MAX(0,L21*0.13)</f>
      </c>
    </row>
    <row collapsed="false" customFormat="false" customHeight="false" hidden="false" ht="12.1" outlineLevel="0" r="22">
      <c r="A22" s="37" t="n">
        <v>44830</v>
      </c>
      <c r="B22" s="17" t="s">
        <v>555</v>
      </c>
      <c r="C22" s="17" t="s">
        <v>30</v>
      </c>
      <c r="D22" s="17" t="s">
        <v>31</v>
      </c>
      <c r="E22" s="18" t="n">
        <v>100</v>
      </c>
      <c r="F22" s="7" t="s">
        <f>=DATEDIF(A22,$N$2,"y")</f>
      </c>
      <c r="G22" s="7" t="s">
        <f>=DATEDIF(A22,$N$2,"ym")</f>
      </c>
      <c r="H22" s="7" t="s">
        <f>=DATEDIF(A22,$N$2,"md")</f>
      </c>
      <c r="I22" s="7" t="n">
        <v>1122</v>
      </c>
      <c r="J22" s="18" t="n">
        <v>23.5013</v>
      </c>
      <c r="K22" s="6" t="s">
        <f>=Портфель!F6*Портфель!$Q$13</f>
      </c>
      <c r="L22" s="6" t="s">
        <f>=(K22-J22)*E22</f>
      </c>
      <c r="M22" s="6" t="s">
        <f>=MAX(0,L22*0.13)</f>
      </c>
    </row>
    <row collapsed="false" customFormat="false" customHeight="false" hidden="false" ht="12.1" outlineLevel="0" r="23">
      <c r="A23" s="37" t="n">
        <v>44531</v>
      </c>
      <c r="B23" s="17" t="s">
        <v>555</v>
      </c>
      <c r="C23" s="17" t="s">
        <v>33</v>
      </c>
      <c r="D23" s="17" t="s">
        <v>34</v>
      </c>
      <c r="E23" s="18" t="n">
        <v>10</v>
      </c>
      <c r="F23" s="7" t="s">
        <f>=DATEDIF(A23,$N$2,"y")</f>
      </c>
      <c r="G23" s="7" t="s">
        <f>=DATEDIF(A23,$N$2,"ym")</f>
      </c>
      <c r="H23" s="7" t="s">
        <f>=DATEDIF(A23,$N$2,"md")</f>
      </c>
      <c r="I23" s="7" t="n">
        <v>1421</v>
      </c>
      <c r="J23" s="18" t="n">
        <v>344.128</v>
      </c>
      <c r="K23" s="6" t="s">
        <f>=Портфель!F7*Портфель!$Q$13</f>
      </c>
      <c r="L23" s="6" t="s">
        <f>=(K23-J23)*E23</f>
      </c>
      <c r="M23" s="6" t="s">
        <f>=MAX(0,L23*0.13)</f>
      </c>
    </row>
    <row collapsed="false" customFormat="false" customHeight="false" hidden="false" ht="12.1" outlineLevel="0" r="24">
      <c r="A24" s="37" t="n">
        <v>44580</v>
      </c>
      <c r="B24" s="17" t="s">
        <v>555</v>
      </c>
      <c r="C24" s="17" t="s">
        <v>33</v>
      </c>
      <c r="D24" s="17" t="s">
        <v>34</v>
      </c>
      <c r="E24" s="18" t="n">
        <v>10</v>
      </c>
      <c r="F24" s="7" t="s">
        <f>=DATEDIF(A24,$N$2,"y")</f>
      </c>
      <c r="G24" s="7" t="s">
        <f>=DATEDIF(A24,$N$2,"ym")</f>
      </c>
      <c r="H24" s="7" t="s">
        <f>=DATEDIF(A24,$N$2,"md")</f>
      </c>
      <c r="I24" s="7" t="n">
        <v>1372</v>
      </c>
      <c r="J24" s="18" t="n">
        <v>306.052</v>
      </c>
      <c r="K24" s="6" t="s">
        <f>=Портфель!F7*Портфель!$Q$13</f>
      </c>
      <c r="L24" s="6" t="s">
        <f>=(K24-J24)*E24</f>
      </c>
      <c r="M24" s="6" t="s">
        <f>=MAX(0,L24*0.13)</f>
      </c>
    </row>
    <row collapsed="false" customFormat="false" customHeight="false" hidden="false" ht="12.1" outlineLevel="0" r="25">
      <c r="A25" s="37" t="n">
        <v>44767</v>
      </c>
      <c r="B25" s="17" t="s">
        <v>555</v>
      </c>
      <c r="C25" s="17" t="s">
        <v>33</v>
      </c>
      <c r="D25" s="17" t="s">
        <v>34</v>
      </c>
      <c r="E25" s="18" t="n">
        <v>10</v>
      </c>
      <c r="F25" s="7" t="s">
        <f>=DATEDIF(A25,$N$2,"y")</f>
      </c>
      <c r="G25" s="7" t="s">
        <f>=DATEDIF(A25,$N$2,"ym")</f>
      </c>
      <c r="H25" s="7" t="s">
        <f>=DATEDIF(A25,$N$2,"md")</f>
      </c>
      <c r="I25" s="7" t="n">
        <v>1185</v>
      </c>
      <c r="J25" s="18" t="n">
        <v>194.275</v>
      </c>
      <c r="K25" s="6" t="s">
        <f>=Портфель!F7*Портфель!$Q$13</f>
      </c>
      <c r="L25" s="6" t="s">
        <f>=(K25-J25)*E25</f>
      </c>
      <c r="M25" s="6" t="s">
        <f>=MAX(0,L25*0.13)</f>
      </c>
    </row>
    <row collapsed="false" customFormat="false" customHeight="false" hidden="false" ht="12.1" outlineLevel="0" r="26">
      <c r="A26" s="37" t="n">
        <v>44802</v>
      </c>
      <c r="B26" s="17" t="s">
        <v>555</v>
      </c>
      <c r="C26" s="17" t="s">
        <v>33</v>
      </c>
      <c r="D26" s="17" t="s">
        <v>34</v>
      </c>
      <c r="E26" s="18" t="n">
        <v>10</v>
      </c>
      <c r="F26" s="7" t="s">
        <f>=DATEDIF(A26,$N$2,"y")</f>
      </c>
      <c r="G26" s="7" t="s">
        <f>=DATEDIF(A26,$N$2,"ym")</f>
      </c>
      <c r="H26" s="7" t="s">
        <f>=DATEDIF(A26,$N$2,"md")</f>
      </c>
      <c r="I26" s="7" t="n">
        <v>1150</v>
      </c>
      <c r="J26" s="18" t="n">
        <v>185.308</v>
      </c>
      <c r="K26" s="6" t="s">
        <f>=Портфель!F7*Портфель!$Q$13</f>
      </c>
      <c r="L26" s="6" t="s">
        <f>=(K26-J26)*E26</f>
      </c>
      <c r="M26" s="6" t="s">
        <f>=MAX(0,L26*0.13)</f>
      </c>
    </row>
    <row collapsed="false" customFormat="false" customHeight="false" hidden="false" ht="12.1" outlineLevel="0" r="27">
      <c r="A27" s="37" t="n">
        <v>44859</v>
      </c>
      <c r="B27" s="17" t="s">
        <v>555</v>
      </c>
      <c r="C27" s="17" t="s">
        <v>33</v>
      </c>
      <c r="D27" s="17" t="s">
        <v>34</v>
      </c>
      <c r="E27" s="18" t="n">
        <v>10</v>
      </c>
      <c r="F27" s="7" t="s">
        <f>=DATEDIF(A27,$N$2,"y")</f>
      </c>
      <c r="G27" s="7" t="s">
        <f>=DATEDIF(A27,$N$2,"ym")</f>
      </c>
      <c r="H27" s="7" t="s">
        <f>=DATEDIF(A27,$N$2,"md")</f>
      </c>
      <c r="I27" s="7" t="n">
        <v>1093</v>
      </c>
      <c r="J27" s="18" t="n">
        <v>169.698</v>
      </c>
      <c r="K27" s="6" t="s">
        <f>=Портфель!F7*Портфель!$Q$13</f>
      </c>
      <c r="L27" s="6" t="s">
        <f>=(K27-J27)*E27</f>
      </c>
      <c r="M27" s="6" t="s">
        <f>=MAX(0,L27*0.13)</f>
      </c>
    </row>
    <row collapsed="false" customFormat="false" customHeight="false" hidden="false" ht="12.1" outlineLevel="0" r="28">
      <c r="A28" s="37" t="n">
        <v>45071</v>
      </c>
      <c r="B28" s="17" t="s">
        <v>555</v>
      </c>
      <c r="C28" s="17" t="s">
        <v>33</v>
      </c>
      <c r="D28" s="17" t="s">
        <v>34</v>
      </c>
      <c r="E28" s="18" t="n">
        <v>10</v>
      </c>
      <c r="F28" s="7" t="s">
        <f>=DATEDIF(A28,$N$2,"y")</f>
      </c>
      <c r="G28" s="7" t="s">
        <f>=DATEDIF(A28,$N$2,"ym")</f>
      </c>
      <c r="H28" s="7" t="s">
        <f>=DATEDIF(A28,$N$2,"md")</f>
      </c>
      <c r="I28" s="7" t="n">
        <v>881</v>
      </c>
      <c r="J28" s="18" t="n">
        <v>162.016</v>
      </c>
      <c r="K28" s="6" t="s">
        <f>=Портфель!F7*Портфель!$Q$13</f>
      </c>
      <c r="L28" s="6" t="s">
        <f>=(K28-J28)*E28</f>
      </c>
      <c r="M28" s="6" t="s">
        <f>=MAX(0,L28*0.13)</f>
      </c>
    </row>
    <row collapsed="false" customFormat="false" customHeight="false" hidden="false" ht="12.1" outlineLevel="0" r="29">
      <c r="A29" s="37" t="n">
        <v>44295</v>
      </c>
      <c r="B29" s="17" t="s">
        <v>555</v>
      </c>
      <c r="C29" s="17" t="s">
        <v>36</v>
      </c>
      <c r="D29" s="17" t="s">
        <v>37</v>
      </c>
      <c r="E29" s="18" t="n">
        <v>1</v>
      </c>
      <c r="F29" s="7" t="s">
        <f>=DATEDIF(A29,$N$2,"y")</f>
      </c>
      <c r="G29" s="7" t="s">
        <f>=DATEDIF(A29,$N$2,"ym")</f>
      </c>
      <c r="H29" s="7" t="s">
        <f>=DATEDIF(A29,$N$2,"md")</f>
      </c>
      <c r="I29" s="7" t="n">
        <v>1657</v>
      </c>
      <c r="J29" s="18" t="n">
        <v>540.37</v>
      </c>
      <c r="K29" s="6" t="s">
        <f>=Портфель!F8*Портфель!$Q$13</f>
      </c>
      <c r="L29" s="6" t="s">
        <f>=(K29-J29)*E29</f>
      </c>
      <c r="M29" s="6" t="s">
        <f>=MAX(0,L29*0.13)</f>
      </c>
    </row>
    <row collapsed="false" customFormat="false" customHeight="false" hidden="false" ht="12.1" outlineLevel="0" r="30">
      <c r="A30" s="37" t="n">
        <v>44315</v>
      </c>
      <c r="B30" s="17" t="s">
        <v>555</v>
      </c>
      <c r="C30" s="17" t="s">
        <v>36</v>
      </c>
      <c r="D30" s="17" t="s">
        <v>37</v>
      </c>
      <c r="E30" s="18" t="n">
        <v>1</v>
      </c>
      <c r="F30" s="7" t="s">
        <f>=DATEDIF(A30,$N$2,"y")</f>
      </c>
      <c r="G30" s="7" t="s">
        <f>=DATEDIF(A30,$N$2,"ym")</f>
      </c>
      <c r="H30" s="7" t="s">
        <f>=DATEDIF(A30,$N$2,"md")</f>
      </c>
      <c r="I30" s="7" t="n">
        <v>1637</v>
      </c>
      <c r="J30" s="18" t="n">
        <v>467.14</v>
      </c>
      <c r="K30" s="6" t="s">
        <f>=Портфель!F8*Портфель!$Q$13</f>
      </c>
      <c r="L30" s="6" t="s">
        <f>=(K30-J30)*E30</f>
      </c>
      <c r="M30" s="6" t="s">
        <f>=MAX(0,L30*0.13)</f>
      </c>
    </row>
    <row collapsed="false" customFormat="false" customHeight="false" hidden="false" ht="12.1" outlineLevel="0" r="31">
      <c r="A31" s="37" t="n">
        <v>44399</v>
      </c>
      <c r="B31" s="17" t="s">
        <v>555</v>
      </c>
      <c r="C31" s="17" t="s">
        <v>36</v>
      </c>
      <c r="D31" s="17" t="s">
        <v>37</v>
      </c>
      <c r="E31" s="18" t="n">
        <v>1</v>
      </c>
      <c r="F31" s="7" t="s">
        <f>=DATEDIF(A31,$N$2,"y")</f>
      </c>
      <c r="G31" s="7" t="s">
        <f>=DATEDIF(A31,$N$2,"ym")</f>
      </c>
      <c r="H31" s="7" t="s">
        <f>=DATEDIF(A31,$N$2,"md")</f>
      </c>
      <c r="I31" s="7" t="n">
        <v>1553</v>
      </c>
      <c r="J31" s="18" t="n">
        <v>457.92</v>
      </c>
      <c r="K31" s="6" t="s">
        <f>=Портфель!F8*Портфель!$Q$13</f>
      </c>
      <c r="L31" s="6" t="s">
        <f>=(K31-J31)*E31</f>
      </c>
      <c r="M31" s="6" t="s">
        <f>=MAX(0,L31*0.13)</f>
      </c>
    </row>
    <row collapsed="false" customFormat="false" customHeight="false" hidden="false" ht="12.1" outlineLevel="0" r="32">
      <c r="A32" s="37" t="n">
        <v>44470</v>
      </c>
      <c r="B32" s="17" t="s">
        <v>555</v>
      </c>
      <c r="C32" s="17" t="s">
        <v>36</v>
      </c>
      <c r="D32" s="17" t="s">
        <v>37</v>
      </c>
      <c r="E32" s="18" t="n">
        <v>1</v>
      </c>
      <c r="F32" s="7" t="s">
        <f>=DATEDIF(A32,$N$2,"y")</f>
      </c>
      <c r="G32" s="7" t="s">
        <f>=DATEDIF(A32,$N$2,"ym")</f>
      </c>
      <c r="H32" s="7" t="s">
        <f>=DATEDIF(A32,$N$2,"md")</f>
      </c>
      <c r="I32" s="7" t="n">
        <v>1482</v>
      </c>
      <c r="J32" s="18" t="n">
        <v>486.94</v>
      </c>
      <c r="K32" s="6" t="s">
        <f>=Портфель!F8*Портфель!$Q$13</f>
      </c>
      <c r="L32" s="6" t="s">
        <f>=(K32-J32)*E32</f>
      </c>
      <c r="M32" s="6" t="s">
        <f>=MAX(0,L32*0.13)</f>
      </c>
    </row>
    <row collapsed="false" customFormat="false" customHeight="false" hidden="false" ht="12.1" outlineLevel="0" r="33">
      <c r="A33" s="37" t="n">
        <v>44614</v>
      </c>
      <c r="B33" s="17" t="s">
        <v>555</v>
      </c>
      <c r="C33" s="17" t="s">
        <v>36</v>
      </c>
      <c r="D33" s="17" t="s">
        <v>37</v>
      </c>
      <c r="E33" s="18" t="n">
        <v>1</v>
      </c>
      <c r="F33" s="7" t="s">
        <f>=DATEDIF(A33,$N$2,"y")</f>
      </c>
      <c r="G33" s="7" t="s">
        <f>=DATEDIF(A33,$N$2,"ym")</f>
      </c>
      <c r="H33" s="7" t="s">
        <f>=DATEDIF(A33,$N$2,"md")</f>
      </c>
      <c r="I33" s="7" t="n">
        <v>1338</v>
      </c>
      <c r="J33" s="18" t="n">
        <v>375.76</v>
      </c>
      <c r="K33" s="6" t="s">
        <f>=Портфель!F8*Портфель!$Q$13</f>
      </c>
      <c r="L33" s="6" t="s">
        <f>=(K33-J33)*E33</f>
      </c>
      <c r="M33" s="6" t="s">
        <f>=MAX(0,L33*0.13)</f>
      </c>
    </row>
    <row collapsed="false" customFormat="false" customHeight="false" hidden="false" ht="12.1" outlineLevel="0" r="34">
      <c r="A34" s="37" t="n">
        <v>44616</v>
      </c>
      <c r="B34" s="17" t="s">
        <v>555</v>
      </c>
      <c r="C34" s="17" t="s">
        <v>36</v>
      </c>
      <c r="D34" s="17" t="s">
        <v>37</v>
      </c>
      <c r="E34" s="18" t="n">
        <v>1</v>
      </c>
      <c r="F34" s="7" t="s">
        <f>=DATEDIF(A34,$N$2,"y")</f>
      </c>
      <c r="G34" s="7" t="s">
        <f>=DATEDIF(A34,$N$2,"ym")</f>
      </c>
      <c r="H34" s="7" t="s">
        <f>=DATEDIF(A34,$N$2,"md")</f>
      </c>
      <c r="I34" s="7" t="n">
        <v>1336</v>
      </c>
      <c r="J34" s="18" t="n">
        <v>239.77</v>
      </c>
      <c r="K34" s="6" t="s">
        <f>=Портфель!F8*Портфель!$Q$13</f>
      </c>
      <c r="L34" s="6" t="s">
        <f>=(K34-J34)*E34</f>
      </c>
      <c r="M34" s="6" t="s">
        <f>=MAX(0,L34*0.13)</f>
      </c>
    </row>
    <row collapsed="false" customFormat="false" customHeight="false" hidden="false" ht="12.1" outlineLevel="0" r="35">
      <c r="A35" s="37" t="n">
        <v>44617</v>
      </c>
      <c r="B35" s="17" t="s">
        <v>555</v>
      </c>
      <c r="C35" s="17" t="s">
        <v>36</v>
      </c>
      <c r="D35" s="17" t="s">
        <v>37</v>
      </c>
      <c r="E35" s="18" t="n">
        <v>1</v>
      </c>
      <c r="F35" s="7" t="s">
        <f>=DATEDIF(A35,$N$2,"y")</f>
      </c>
      <c r="G35" s="7" t="s">
        <f>=DATEDIF(A35,$N$2,"ym")</f>
      </c>
      <c r="H35" s="7" t="s">
        <f>=DATEDIF(A35,$N$2,"md")</f>
      </c>
      <c r="I35" s="7" t="n">
        <v>1335</v>
      </c>
      <c r="J35" s="18" t="n">
        <v>318.02</v>
      </c>
      <c r="K35" s="6" t="s">
        <f>=Портфель!F8*Портфель!$Q$13</f>
      </c>
      <c r="L35" s="6" t="s">
        <f>=(K35-J35)*E35</f>
      </c>
      <c r="M35" s="6" t="s">
        <f>=MAX(0,L35*0.13)</f>
      </c>
    </row>
    <row collapsed="false" customFormat="false" customHeight="false" hidden="false" ht="12.1" outlineLevel="0" r="36">
      <c r="A36" s="37" t="n">
        <v>44676</v>
      </c>
      <c r="B36" s="17" t="s">
        <v>555</v>
      </c>
      <c r="C36" s="17" t="s">
        <v>36</v>
      </c>
      <c r="D36" s="17" t="s">
        <v>37</v>
      </c>
      <c r="E36" s="18" t="n">
        <v>1</v>
      </c>
      <c r="F36" s="7" t="s">
        <f>=DATEDIF(A36,$N$2,"y")</f>
      </c>
      <c r="G36" s="7" t="s">
        <f>=DATEDIF(A36,$N$2,"ym")</f>
      </c>
      <c r="H36" s="7" t="s">
        <f>=DATEDIF(A36,$N$2,"md")</f>
      </c>
      <c r="I36" s="7" t="n">
        <v>1276</v>
      </c>
      <c r="J36" s="18" t="n">
        <v>306.01</v>
      </c>
      <c r="K36" s="6" t="s">
        <f>=Портфель!F8*Портфель!$Q$13</f>
      </c>
      <c r="L36" s="6" t="s">
        <f>=(K36-J36)*E36</f>
      </c>
      <c r="M36" s="6" t="s">
        <f>=MAX(0,L36*0.13)</f>
      </c>
    </row>
    <row collapsed="false" customFormat="false" customHeight="false" hidden="false" ht="12.1" outlineLevel="0" r="37">
      <c r="A37" s="37" t="n">
        <v>44706</v>
      </c>
      <c r="B37" s="17" t="s">
        <v>555</v>
      </c>
      <c r="C37" s="17" t="s">
        <v>36</v>
      </c>
      <c r="D37" s="17" t="s">
        <v>37</v>
      </c>
      <c r="E37" s="18" t="n">
        <v>1</v>
      </c>
      <c r="F37" s="7" t="s">
        <f>=DATEDIF(A37,$N$2,"y")</f>
      </c>
      <c r="G37" s="7" t="s">
        <f>=DATEDIF(A37,$N$2,"ym")</f>
      </c>
      <c r="H37" s="7" t="s">
        <f>=DATEDIF(A37,$N$2,"md")</f>
      </c>
      <c r="I37" s="7" t="n">
        <v>1246</v>
      </c>
      <c r="J37" s="18" t="n">
        <v>337.33</v>
      </c>
      <c r="K37" s="6" t="s">
        <f>=Портфель!F8*Портфель!$Q$13</f>
      </c>
      <c r="L37" s="6" t="s">
        <f>=(K37-J37)*E37</f>
      </c>
      <c r="M37" s="6" t="s">
        <f>=MAX(0,L37*0.13)</f>
      </c>
    </row>
    <row collapsed="false" customFormat="false" customHeight="false" hidden="false" ht="12.1" outlineLevel="0" r="38">
      <c r="A38" s="37" t="n">
        <v>44740</v>
      </c>
      <c r="B38" s="17" t="s">
        <v>555</v>
      </c>
      <c r="C38" s="17" t="s">
        <v>36</v>
      </c>
      <c r="D38" s="17" t="s">
        <v>37</v>
      </c>
      <c r="E38" s="18" t="n">
        <v>1</v>
      </c>
      <c r="F38" s="7" t="s">
        <f>=DATEDIF(A38,$N$2,"y")</f>
      </c>
      <c r="G38" s="7" t="s">
        <f>=DATEDIF(A38,$N$2,"ym")</f>
      </c>
      <c r="H38" s="7" t="s">
        <f>=DATEDIF(A38,$N$2,"md")</f>
      </c>
      <c r="I38" s="7" t="n">
        <v>1212</v>
      </c>
      <c r="J38" s="18" t="n">
        <v>408.88</v>
      </c>
      <c r="K38" s="6" t="s">
        <f>=Портфель!F8*Портфель!$Q$13</f>
      </c>
      <c r="L38" s="6" t="s">
        <f>=(K38-J38)*E38</f>
      </c>
      <c r="M38" s="6" t="s">
        <f>=MAX(0,L38*0.13)</f>
      </c>
    </row>
    <row collapsed="false" customFormat="false" customHeight="false" hidden="false" ht="12.1" outlineLevel="0" r="39">
      <c r="A39" s="37" t="n">
        <v>44767</v>
      </c>
      <c r="B39" s="17" t="s">
        <v>555</v>
      </c>
      <c r="C39" s="17" t="s">
        <v>36</v>
      </c>
      <c r="D39" s="17" t="s">
        <v>37</v>
      </c>
      <c r="E39" s="18" t="n">
        <v>1</v>
      </c>
      <c r="F39" s="7" t="s">
        <f>=DATEDIF(A39,$N$2,"y")</f>
      </c>
      <c r="G39" s="7" t="s">
        <f>=DATEDIF(A39,$N$2,"ym")</f>
      </c>
      <c r="H39" s="7" t="s">
        <f>=DATEDIF(A39,$N$2,"md")</f>
      </c>
      <c r="I39" s="7" t="n">
        <v>1185</v>
      </c>
      <c r="J39" s="18" t="n">
        <v>345.74</v>
      </c>
      <c r="K39" s="6" t="s">
        <f>=Портфель!F8*Портфель!$Q$13</f>
      </c>
      <c r="L39" s="6" t="s">
        <f>=(K39-J39)*E39</f>
      </c>
      <c r="M39" s="6" t="s">
        <f>=MAX(0,L39*0.13)</f>
      </c>
    </row>
    <row collapsed="false" customFormat="false" customHeight="false" hidden="false" ht="12.1" outlineLevel="0" r="40">
      <c r="A40" s="37" t="n">
        <v>44861</v>
      </c>
      <c r="B40" s="17" t="s">
        <v>555</v>
      </c>
      <c r="C40" s="17" t="s">
        <v>36</v>
      </c>
      <c r="D40" s="17" t="s">
        <v>37</v>
      </c>
      <c r="E40" s="18" t="n">
        <v>1</v>
      </c>
      <c r="F40" s="7" t="s">
        <f>=DATEDIF(A40,$N$2,"y")</f>
      </c>
      <c r="G40" s="7" t="s">
        <f>=DATEDIF(A40,$N$2,"ym")</f>
      </c>
      <c r="H40" s="7" t="s">
        <f>=DATEDIF(A40,$N$2,"md")</f>
      </c>
      <c r="I40" s="7" t="n">
        <v>1091</v>
      </c>
      <c r="J40" s="18" t="n">
        <v>361.74</v>
      </c>
      <c r="K40" s="6" t="s">
        <f>=Портфель!F8*Портфель!$Q$13</f>
      </c>
      <c r="L40" s="6" t="s">
        <f>=(K40-J40)*E40</f>
      </c>
      <c r="M40" s="6" t="s">
        <f>=MAX(0,L40*0.13)</f>
      </c>
    </row>
    <row collapsed="false" customFormat="false" customHeight="false" hidden="false" ht="12.1" outlineLevel="0" r="41">
      <c r="A41" s="37" t="n">
        <v>44957</v>
      </c>
      <c r="B41" s="17" t="s">
        <v>555</v>
      </c>
      <c r="C41" s="17" t="s">
        <v>36</v>
      </c>
      <c r="D41" s="17" t="s">
        <v>37</v>
      </c>
      <c r="E41" s="18" t="n">
        <v>1</v>
      </c>
      <c r="F41" s="7" t="s">
        <f>=DATEDIF(A41,$N$2,"y")</f>
      </c>
      <c r="G41" s="7" t="s">
        <f>=DATEDIF(A41,$N$2,"ym")</f>
      </c>
      <c r="H41" s="7" t="s">
        <f>=DATEDIF(A41,$N$2,"md")</f>
      </c>
      <c r="I41" s="7" t="n">
        <v>995</v>
      </c>
      <c r="J41" s="18" t="n">
        <v>328.6</v>
      </c>
      <c r="K41" s="6" t="s">
        <f>=Портфель!F8*Портфель!$Q$13</f>
      </c>
      <c r="L41" s="6" t="s">
        <f>=(K41-J41)*E41</f>
      </c>
      <c r="M41" s="6" t="s">
        <f>=MAX(0,L41*0.13)</f>
      </c>
    </row>
    <row collapsed="false" customFormat="false" customHeight="false" hidden="false" ht="12.1" outlineLevel="0" r="42">
      <c r="A42" s="37" t="n">
        <v>44340</v>
      </c>
      <c r="B42" s="17" t="s">
        <v>555</v>
      </c>
      <c r="C42" s="17" t="s">
        <v>39</v>
      </c>
      <c r="D42" s="17" t="s">
        <v>40</v>
      </c>
      <c r="E42" s="18" t="n">
        <v>1</v>
      </c>
      <c r="F42" s="7" t="s">
        <f>=DATEDIF(A42,$N$2,"y")</f>
      </c>
      <c r="G42" s="7" t="s">
        <f>=DATEDIF(A42,$N$2,"ym")</f>
      </c>
      <c r="H42" s="7" t="s">
        <f>=DATEDIF(A42,$N$2,"md")</f>
      </c>
      <c r="I42" s="7" t="n">
        <v>1612</v>
      </c>
      <c r="J42" s="18" t="n">
        <v>1773.02</v>
      </c>
      <c r="K42" s="6" t="s">
        <f>=Портфель!F9*Портфель!$Q$13</f>
      </c>
      <c r="L42" s="6" t="s">
        <f>=(K42-J42)*E42</f>
      </c>
      <c r="M42" s="6" t="s">
        <f>=MAX(0,L42*0.13)</f>
      </c>
    </row>
    <row collapsed="false" customFormat="false" customHeight="false" hidden="false" ht="12.1" outlineLevel="0" r="43">
      <c r="A43" s="37" t="n">
        <v>44384</v>
      </c>
      <c r="B43" s="17" t="s">
        <v>555</v>
      </c>
      <c r="C43" s="17" t="s">
        <v>39</v>
      </c>
      <c r="D43" s="17" t="s">
        <v>40</v>
      </c>
      <c r="E43" s="18" t="n">
        <v>1</v>
      </c>
      <c r="F43" s="7" t="s">
        <f>=DATEDIF(A43,$N$2,"y")</f>
      </c>
      <c r="G43" s="7" t="s">
        <f>=DATEDIF(A43,$N$2,"ym")</f>
      </c>
      <c r="H43" s="7" t="s">
        <f>=DATEDIF(A43,$N$2,"md")</f>
      </c>
      <c r="I43" s="7" t="n">
        <v>1568</v>
      </c>
      <c r="J43" s="18" t="n">
        <v>1554.67</v>
      </c>
      <c r="K43" s="6" t="s">
        <f>=Портфель!F9*Портфель!$Q$13</f>
      </c>
      <c r="L43" s="6" t="s">
        <f>=(K43-J43)*E43</f>
      </c>
      <c r="M43" s="6" t="s">
        <f>=MAX(0,L43*0.13)</f>
      </c>
    </row>
    <row collapsed="false" customFormat="false" customHeight="false" hidden="false" ht="12.1" outlineLevel="0" r="44">
      <c r="A44" s="37" t="n">
        <v>44616</v>
      </c>
      <c r="B44" s="17" t="s">
        <v>555</v>
      </c>
      <c r="C44" s="17" t="s">
        <v>39</v>
      </c>
      <c r="D44" s="17" t="s">
        <v>40</v>
      </c>
      <c r="E44" s="18" t="n">
        <v>1</v>
      </c>
      <c r="F44" s="7" t="s">
        <f>=DATEDIF(A44,$N$2,"y")</f>
      </c>
      <c r="G44" s="7" t="s">
        <f>=DATEDIF(A44,$N$2,"ym")</f>
      </c>
      <c r="H44" s="7" t="s">
        <f>=DATEDIF(A44,$N$2,"md")</f>
      </c>
      <c r="I44" s="7" t="n">
        <v>1336</v>
      </c>
      <c r="J44" s="18" t="n">
        <v>1251.07</v>
      </c>
      <c r="K44" s="6" t="s">
        <f>=Портфель!F9*Портфель!$Q$13</f>
      </c>
      <c r="L44" s="6" t="s">
        <f>=(K44-J44)*E44</f>
      </c>
      <c r="M44" s="6" t="s">
        <f>=MAX(0,L44*0.13)</f>
      </c>
    </row>
    <row collapsed="false" customFormat="false" customHeight="false" hidden="false" ht="12.1" outlineLevel="0" r="45">
      <c r="A45" s="37" t="n">
        <v>44732</v>
      </c>
      <c r="B45" s="17" t="s">
        <v>555</v>
      </c>
      <c r="C45" s="17" t="s">
        <v>39</v>
      </c>
      <c r="D45" s="17" t="s">
        <v>40</v>
      </c>
      <c r="E45" s="18" t="n">
        <v>1</v>
      </c>
      <c r="F45" s="7" t="s">
        <f>=DATEDIF(A45,$N$2,"y")</f>
      </c>
      <c r="G45" s="7" t="s">
        <f>=DATEDIF(A45,$N$2,"ym")</f>
      </c>
      <c r="H45" s="7" t="s">
        <f>=DATEDIF(A45,$N$2,"md")</f>
      </c>
      <c r="I45" s="7" t="n">
        <v>1220</v>
      </c>
      <c r="J45" s="18" t="n">
        <v>740.91</v>
      </c>
      <c r="K45" s="6" t="s">
        <f>=Портфель!F9*Портфель!$Q$13</f>
      </c>
      <c r="L45" s="6" t="s">
        <f>=(K45-J45)*E45</f>
      </c>
      <c r="M45" s="6" t="s">
        <f>=MAX(0,L45*0.13)</f>
      </c>
    </row>
    <row collapsed="false" customFormat="false" customHeight="false" hidden="false" ht="12.1" outlineLevel="0" r="46">
      <c r="A46" s="37" t="n">
        <v>44740</v>
      </c>
      <c r="B46" s="17" t="s">
        <v>555</v>
      </c>
      <c r="C46" s="17" t="s">
        <v>39</v>
      </c>
      <c r="D46" s="17" t="s">
        <v>40</v>
      </c>
      <c r="E46" s="18" t="n">
        <v>1</v>
      </c>
      <c r="F46" s="7" t="s">
        <f>=DATEDIF(A46,$N$2,"y")</f>
      </c>
      <c r="G46" s="7" t="s">
        <f>=DATEDIF(A46,$N$2,"ym")</f>
      </c>
      <c r="H46" s="7" t="s">
        <f>=DATEDIF(A46,$N$2,"md")</f>
      </c>
      <c r="I46" s="7" t="n">
        <v>1212</v>
      </c>
      <c r="J46" s="18" t="n">
        <v>829.97</v>
      </c>
      <c r="K46" s="6" t="s">
        <f>=Портфель!F9*Портфель!$Q$13</f>
      </c>
      <c r="L46" s="6" t="s">
        <f>=(K46-J46)*E46</f>
      </c>
      <c r="M46" s="6" t="s">
        <f>=MAX(0,L46*0.13)</f>
      </c>
    </row>
    <row collapsed="false" customFormat="false" customHeight="false" hidden="false" ht="12.1" outlineLevel="0" r="47">
      <c r="A47" s="37" t="n">
        <v>44767</v>
      </c>
      <c r="B47" s="17" t="s">
        <v>555</v>
      </c>
      <c r="C47" s="17" t="s">
        <v>39</v>
      </c>
      <c r="D47" s="17" t="s">
        <v>40</v>
      </c>
      <c r="E47" s="18" t="n">
        <v>1</v>
      </c>
      <c r="F47" s="7" t="s">
        <f>=DATEDIF(A47,$N$2,"y")</f>
      </c>
      <c r="G47" s="7" t="s">
        <f>=DATEDIF(A47,$N$2,"ym")</f>
      </c>
      <c r="H47" s="7" t="s">
        <f>=DATEDIF(A47,$N$2,"md")</f>
      </c>
      <c r="I47" s="7" t="n">
        <v>1185</v>
      </c>
      <c r="J47" s="18" t="n">
        <v>690.48</v>
      </c>
      <c r="K47" s="6" t="s">
        <f>=Портфель!F9*Портфель!$Q$13</f>
      </c>
      <c r="L47" s="6" t="s">
        <f>=(K47-J47)*E47</f>
      </c>
      <c r="M47" s="6" t="s">
        <f>=MAX(0,L47*0.13)</f>
      </c>
    </row>
    <row collapsed="false" customFormat="false" customHeight="false" hidden="false" ht="12.1" outlineLevel="0" r="48">
      <c r="A48" s="37" t="n">
        <v>44769</v>
      </c>
      <c r="B48" s="17" t="s">
        <v>555</v>
      </c>
      <c r="C48" s="17" t="s">
        <v>39</v>
      </c>
      <c r="D48" s="17" t="s">
        <v>40</v>
      </c>
      <c r="E48" s="18" t="n">
        <v>1</v>
      </c>
      <c r="F48" s="7" t="s">
        <f>=DATEDIF(A48,$N$2,"y")</f>
      </c>
      <c r="G48" s="7" t="s">
        <f>=DATEDIF(A48,$N$2,"ym")</f>
      </c>
      <c r="H48" s="7" t="s">
        <f>=DATEDIF(A48,$N$2,"md")</f>
      </c>
      <c r="I48" s="7" t="n">
        <v>1183</v>
      </c>
      <c r="J48" s="18" t="n">
        <v>731.51</v>
      </c>
      <c r="K48" s="6" t="s">
        <f>=Портфель!F9*Портфель!$Q$13</f>
      </c>
      <c r="L48" s="6" t="s">
        <f>=(K48-J48)*E48</f>
      </c>
      <c r="M48" s="6" t="s">
        <f>=MAX(0,L48*0.13)</f>
      </c>
    </row>
    <row collapsed="false" customFormat="false" customHeight="false" hidden="false" ht="12.1" outlineLevel="0" r="49">
      <c r="A49" s="37" t="n">
        <v>44707</v>
      </c>
      <c r="B49" s="17" t="s">
        <v>555</v>
      </c>
      <c r="C49" s="17" t="s">
        <v>42</v>
      </c>
      <c r="D49" s="17" t="s">
        <v>43</v>
      </c>
      <c r="E49" s="18" t="n">
        <v>1</v>
      </c>
      <c r="F49" s="7" t="s">
        <f>=DATEDIF(A49,$N$2,"y")</f>
      </c>
      <c r="G49" s="7" t="s">
        <f>=DATEDIF(A49,$N$2,"ym")</f>
      </c>
      <c r="H49" s="7" t="s">
        <f>=DATEDIF(A49,$N$2,"md")</f>
      </c>
      <c r="I49" s="7" t="n">
        <v>1245</v>
      </c>
      <c r="J49" s="18" t="n">
        <v>4245.95</v>
      </c>
      <c r="K49" s="6" t="s">
        <f>=Портфель!F10*Портфель!$Q$13</f>
      </c>
      <c r="L49" s="6" t="s">
        <f>=(K49-J49)*E49</f>
      </c>
      <c r="M49" s="6" t="s">
        <f>=MAX(0,L49*0.13)</f>
      </c>
    </row>
    <row collapsed="false" customFormat="false" customHeight="false" hidden="false" ht="12.1" outlineLevel="0" r="50">
      <c r="A50" s="37" t="n">
        <v>44256</v>
      </c>
      <c r="B50" s="17" t="s">
        <v>555</v>
      </c>
      <c r="C50" s="17" t="s">
        <v>45</v>
      </c>
      <c r="D50" s="17" t="s">
        <v>46</v>
      </c>
      <c r="E50" s="18" t="n">
        <v>1</v>
      </c>
      <c r="F50" s="7" t="s">
        <f>=DATEDIF(A50,$N$2,"y")</f>
      </c>
      <c r="G50" s="7" t="s">
        <f>=DATEDIF(A50,$N$2,"ym")</f>
      </c>
      <c r="H50" s="7" t="s">
        <f>=DATEDIF(A50,$N$2,"md")</f>
      </c>
      <c r="I50" s="7" t="n">
        <v>1696</v>
      </c>
      <c r="J50" s="18" t="n">
        <v>842.99</v>
      </c>
      <c r="K50" s="6" t="s">
        <f>=Портфель!F11*Портфель!$Q$13</f>
      </c>
      <c r="L50" s="6" t="s">
        <f>=(K50-J50)*E50</f>
      </c>
      <c r="M50" s="6" t="s">
        <f>=MAX(0,L50*0.13)</f>
      </c>
    </row>
    <row collapsed="false" customFormat="false" customHeight="false" hidden="false" ht="12.1" outlineLevel="0" r="51">
      <c r="A51" s="37" t="n">
        <v>44340</v>
      </c>
      <c r="B51" s="17" t="s">
        <v>555</v>
      </c>
      <c r="C51" s="17" t="s">
        <v>45</v>
      </c>
      <c r="D51" s="17" t="s">
        <v>46</v>
      </c>
      <c r="E51" s="18" t="n">
        <v>1</v>
      </c>
      <c r="F51" s="7" t="s">
        <f>=DATEDIF(A51,$N$2,"y")</f>
      </c>
      <c r="G51" s="7" t="s">
        <f>=DATEDIF(A51,$N$2,"ym")</f>
      </c>
      <c r="H51" s="7" t="s">
        <f>=DATEDIF(A51,$N$2,"md")</f>
      </c>
      <c r="I51" s="7" t="n">
        <v>1612</v>
      </c>
      <c r="J51" s="18" t="n">
        <v>756.53</v>
      </c>
      <c r="K51" s="6" t="s">
        <f>=Портфель!F11*Портфель!$Q$13</f>
      </c>
      <c r="L51" s="6" t="s">
        <f>=(K51-J51)*E51</f>
      </c>
      <c r="M51" s="6" t="s">
        <f>=MAX(0,L51*0.13)</f>
      </c>
    </row>
    <row collapsed="false" customFormat="false" customHeight="false" hidden="false" ht="12.1" outlineLevel="0" r="52">
      <c r="A52" s="37" t="n">
        <v>44403</v>
      </c>
      <c r="B52" s="17" t="s">
        <v>555</v>
      </c>
      <c r="C52" s="17" t="s">
        <v>45</v>
      </c>
      <c r="D52" s="17" t="s">
        <v>46</v>
      </c>
      <c r="E52" s="18" t="n">
        <v>1</v>
      </c>
      <c r="F52" s="7" t="s">
        <f>=DATEDIF(A52,$N$2,"y")</f>
      </c>
      <c r="G52" s="7" t="s">
        <f>=DATEDIF(A52,$N$2,"ym")</f>
      </c>
      <c r="H52" s="7" t="s">
        <f>=DATEDIF(A52,$N$2,"md")</f>
      </c>
      <c r="I52" s="7" t="n">
        <v>1549</v>
      </c>
      <c r="J52" s="18" t="n">
        <v>753.32</v>
      </c>
      <c r="K52" s="6" t="s">
        <f>=Портфель!F11*Портфель!$Q$13</f>
      </c>
      <c r="L52" s="6" t="s">
        <f>=(K52-J52)*E52</f>
      </c>
      <c r="M52" s="6" t="s">
        <f>=MAX(0,L52*0.13)</f>
      </c>
    </row>
    <row collapsed="false" customFormat="false" customHeight="false" hidden="false" ht="12.1" outlineLevel="0" r="53">
      <c r="A53" s="37" t="n">
        <v>44545</v>
      </c>
      <c r="B53" s="17" t="s">
        <v>555</v>
      </c>
      <c r="C53" s="17" t="s">
        <v>45</v>
      </c>
      <c r="D53" s="17" t="s">
        <v>46</v>
      </c>
      <c r="E53" s="18" t="n">
        <v>1</v>
      </c>
      <c r="F53" s="7" t="s">
        <f>=DATEDIF(A53,$N$2,"y")</f>
      </c>
      <c r="G53" s="7" t="s">
        <f>=DATEDIF(A53,$N$2,"ym")</f>
      </c>
      <c r="H53" s="7" t="s">
        <f>=DATEDIF(A53,$N$2,"md")</f>
      </c>
      <c r="I53" s="7" t="n">
        <v>1407</v>
      </c>
      <c r="J53" s="18" t="n">
        <v>637.44</v>
      </c>
      <c r="K53" s="6" t="s">
        <f>=Портфель!F11*Портфель!$Q$13</f>
      </c>
      <c r="L53" s="6" t="s">
        <f>=(K53-J53)*E53</f>
      </c>
      <c r="M53" s="6" t="s">
        <f>=MAX(0,L53*0.13)</f>
      </c>
    </row>
    <row collapsed="false" customFormat="false" customHeight="false" hidden="false" ht="12.1" outlineLevel="0" r="54">
      <c r="A54" s="37" t="n">
        <v>44564</v>
      </c>
      <c r="B54" s="17" t="s">
        <v>555</v>
      </c>
      <c r="C54" s="17" t="s">
        <v>45</v>
      </c>
      <c r="D54" s="17" t="s">
        <v>46</v>
      </c>
      <c r="E54" s="18" t="n">
        <v>1</v>
      </c>
      <c r="F54" s="7" t="s">
        <f>=DATEDIF(A54,$N$2,"y")</f>
      </c>
      <c r="G54" s="7" t="s">
        <f>=DATEDIF(A54,$N$2,"ym")</f>
      </c>
      <c r="H54" s="7" t="s">
        <f>=DATEDIF(A54,$N$2,"md")</f>
      </c>
      <c r="I54" s="7" t="n">
        <v>1388</v>
      </c>
      <c r="J54" s="18" t="n">
        <v>616.42</v>
      </c>
      <c r="K54" s="6" t="s">
        <f>=Портфель!F11*Портфель!$Q$13</f>
      </c>
      <c r="L54" s="6" t="s">
        <f>=(K54-J54)*E54</f>
      </c>
      <c r="M54" s="6" t="s">
        <f>=MAX(0,L54*0.13)</f>
      </c>
    </row>
    <row collapsed="false" customFormat="false" customHeight="false" hidden="false" ht="12.1" outlineLevel="0" r="55">
      <c r="A55" s="37" t="n">
        <v>44719</v>
      </c>
      <c r="B55" s="17" t="s">
        <v>555</v>
      </c>
      <c r="C55" s="17" t="s">
        <v>45</v>
      </c>
      <c r="D55" s="17" t="s">
        <v>46</v>
      </c>
      <c r="E55" s="18" t="n">
        <v>1</v>
      </c>
      <c r="F55" s="7" t="s">
        <f>=DATEDIF(A55,$N$2,"y")</f>
      </c>
      <c r="G55" s="7" t="s">
        <f>=DATEDIF(A55,$N$2,"ym")</f>
      </c>
      <c r="H55" s="7" t="s">
        <f>=DATEDIF(A55,$N$2,"md")</f>
      </c>
      <c r="I55" s="7" t="n">
        <v>1233</v>
      </c>
      <c r="J55" s="18" t="n">
        <v>478.14</v>
      </c>
      <c r="K55" s="6" t="s">
        <f>=Портфель!F11*Портфель!$Q$13</f>
      </c>
      <c r="L55" s="6" t="s">
        <f>=(K55-J55)*E55</f>
      </c>
      <c r="M55" s="6" t="s">
        <f>=MAX(0,L55*0.13)</f>
      </c>
    </row>
    <row collapsed="false" customFormat="false" customHeight="false" hidden="false" ht="12.1" outlineLevel="0" r="56">
      <c r="A56" s="37" t="n">
        <v>44830</v>
      </c>
      <c r="B56" s="17" t="s">
        <v>555</v>
      </c>
      <c r="C56" s="17" t="s">
        <v>45</v>
      </c>
      <c r="D56" s="17" t="s">
        <v>46</v>
      </c>
      <c r="E56" s="18" t="n">
        <v>1</v>
      </c>
      <c r="F56" s="7" t="s">
        <f>=DATEDIF(A56,$N$2,"y")</f>
      </c>
      <c r="G56" s="7" t="s">
        <f>=DATEDIF(A56,$N$2,"ym")</f>
      </c>
      <c r="H56" s="7" t="s">
        <f>=DATEDIF(A56,$N$2,"md")</f>
      </c>
      <c r="I56" s="7" t="n">
        <v>1122</v>
      </c>
      <c r="J56" s="18" t="n">
        <v>468.13</v>
      </c>
      <c r="K56" s="6" t="s">
        <f>=Портфель!F11*Портфель!$Q$13</f>
      </c>
      <c r="L56" s="6" t="s">
        <f>=(K56-J56)*E56</f>
      </c>
      <c r="M56" s="6" t="s">
        <f>=MAX(0,L56*0.13)</f>
      </c>
    </row>
    <row collapsed="false" customFormat="false" customHeight="false" hidden="false" ht="12.1" outlineLevel="0" r="57">
      <c r="A57" s="37" t="n">
        <v>44957</v>
      </c>
      <c r="B57" s="17" t="s">
        <v>555</v>
      </c>
      <c r="C57" s="17" t="s">
        <v>45</v>
      </c>
      <c r="D57" s="17" t="s">
        <v>46</v>
      </c>
      <c r="E57" s="18" t="n">
        <v>1</v>
      </c>
      <c r="F57" s="7" t="s">
        <f>=DATEDIF(A57,$N$2,"y")</f>
      </c>
      <c r="G57" s="7" t="s">
        <f>=DATEDIF(A57,$N$2,"ym")</f>
      </c>
      <c r="H57" s="7" t="s">
        <f>=DATEDIF(A57,$N$2,"md")</f>
      </c>
      <c r="I57" s="7" t="n">
        <v>995</v>
      </c>
      <c r="J57" s="18" t="n">
        <v>454.81</v>
      </c>
      <c r="K57" s="6" t="s">
        <f>=Портфель!F11*Портфель!$Q$13</f>
      </c>
      <c r="L57" s="6" t="s">
        <f>=(K57-J57)*E57</f>
      </c>
      <c r="M57" s="6" t="s">
        <f>=MAX(0,L57*0.13)</f>
      </c>
    </row>
    <row collapsed="false" customFormat="false" customHeight="false" hidden="false" ht="12.1" outlineLevel="0" r="58">
      <c r="A58" s="37" t="n">
        <v>44399</v>
      </c>
      <c r="B58" s="17" t="s">
        <v>555</v>
      </c>
      <c r="C58" s="17" t="s">
        <v>48</v>
      </c>
      <c r="D58" s="17" t="s">
        <v>49</v>
      </c>
      <c r="E58" s="18" t="n">
        <v>10</v>
      </c>
      <c r="F58" s="7" t="s">
        <f>=DATEDIF(A58,$N$2,"y")</f>
      </c>
      <c r="G58" s="7" t="s">
        <f>=DATEDIF(A58,$N$2,"ym")</f>
      </c>
      <c r="H58" s="7" t="s">
        <f>=DATEDIF(A58,$N$2,"md")</f>
      </c>
      <c r="I58" s="7" t="n">
        <v>1553</v>
      </c>
      <c r="J58" s="18" t="n">
        <v>65.305</v>
      </c>
      <c r="K58" s="6" t="s">
        <f>=Портфель!F12*Портфель!$Q$13</f>
      </c>
      <c r="L58" s="6" t="s">
        <f>=(K58-J58)*E58</f>
      </c>
      <c r="M58" s="6" t="s">
        <f>=MAX(0,L58*0.13)</f>
      </c>
    </row>
    <row collapsed="false" customFormat="false" customHeight="false" hidden="false" ht="12.1" outlineLevel="0" r="59">
      <c r="A59" s="37" t="n">
        <v>44491</v>
      </c>
      <c r="B59" s="17" t="s">
        <v>555</v>
      </c>
      <c r="C59" s="17" t="s">
        <v>48</v>
      </c>
      <c r="D59" s="17" t="s">
        <v>49</v>
      </c>
      <c r="E59" s="18" t="n">
        <v>10</v>
      </c>
      <c r="F59" s="7" t="s">
        <f>=DATEDIF(A59,$N$2,"y")</f>
      </c>
      <c r="G59" s="7" t="s">
        <f>=DATEDIF(A59,$N$2,"ym")</f>
      </c>
      <c r="H59" s="7" t="s">
        <f>=DATEDIF(A59,$N$2,"md")</f>
      </c>
      <c r="I59" s="7" t="n">
        <v>1461</v>
      </c>
      <c r="J59" s="18" t="n">
        <v>70.249</v>
      </c>
      <c r="K59" s="6" t="s">
        <f>=Портфель!F12*Портфель!$Q$13</f>
      </c>
      <c r="L59" s="6" t="s">
        <f>=(K59-J59)*E59</f>
      </c>
      <c r="M59" s="6" t="s">
        <f>=MAX(0,L59*0.13)</f>
      </c>
    </row>
    <row collapsed="false" customFormat="false" customHeight="false" hidden="false" ht="12.1" outlineLevel="0" r="60">
      <c r="A60" s="37" t="n">
        <v>44494</v>
      </c>
      <c r="B60" s="17" t="s">
        <v>555</v>
      </c>
      <c r="C60" s="17" t="s">
        <v>48</v>
      </c>
      <c r="D60" s="17" t="s">
        <v>49</v>
      </c>
      <c r="E60" s="18" t="n">
        <v>10</v>
      </c>
      <c r="F60" s="7" t="s">
        <f>=DATEDIF(A60,$N$2,"y")</f>
      </c>
      <c r="G60" s="7" t="s">
        <f>=DATEDIF(A60,$N$2,"ym")</f>
      </c>
      <c r="H60" s="7" t="s">
        <f>=DATEDIF(A60,$N$2,"md")</f>
      </c>
      <c r="I60" s="7" t="n">
        <v>1458</v>
      </c>
      <c r="J60" s="18" t="n">
        <v>68.904</v>
      </c>
      <c r="K60" s="6" t="s">
        <f>=Портфель!F12*Портфель!$Q$13</f>
      </c>
      <c r="L60" s="6" t="s">
        <f>=(K60-J60)*E60</f>
      </c>
      <c r="M60" s="6" t="s">
        <f>=MAX(0,L60*0.13)</f>
      </c>
    </row>
    <row collapsed="false" customFormat="false" customHeight="false" hidden="false" ht="12.1" outlineLevel="0" r="61">
      <c r="A61" s="37" t="n">
        <v>44502</v>
      </c>
      <c r="B61" s="17" t="s">
        <v>555</v>
      </c>
      <c r="C61" s="17" t="s">
        <v>48</v>
      </c>
      <c r="D61" s="17" t="s">
        <v>49</v>
      </c>
      <c r="E61" s="18" t="n">
        <v>10</v>
      </c>
      <c r="F61" s="7" t="s">
        <f>=DATEDIF(A61,$N$2,"y")</f>
      </c>
      <c r="G61" s="7" t="s">
        <f>=DATEDIF(A61,$N$2,"ym")</f>
      </c>
      <c r="H61" s="7" t="s">
        <f>=DATEDIF(A61,$N$2,"md")</f>
      </c>
      <c r="I61" s="7" t="n">
        <v>1450</v>
      </c>
      <c r="J61" s="18" t="n">
        <v>66.257</v>
      </c>
      <c r="K61" s="6" t="s">
        <f>=Портфель!F12*Портфель!$Q$13</f>
      </c>
      <c r="L61" s="6" t="s">
        <f>=(K61-J61)*E61</f>
      </c>
      <c r="M61" s="6" t="s">
        <f>=MAX(0,L61*0.13)</f>
      </c>
    </row>
    <row collapsed="false" customFormat="false" customHeight="false" hidden="false" ht="12.1" outlineLevel="0" r="62">
      <c r="A62" s="37" t="n">
        <v>44508</v>
      </c>
      <c r="B62" s="17" t="s">
        <v>555</v>
      </c>
      <c r="C62" s="17" t="s">
        <v>48</v>
      </c>
      <c r="D62" s="17" t="s">
        <v>49</v>
      </c>
      <c r="E62" s="18" t="n">
        <v>10</v>
      </c>
      <c r="F62" s="7" t="s">
        <f>=DATEDIF(A62,$N$2,"y")</f>
      </c>
      <c r="G62" s="7" t="s">
        <f>=DATEDIF(A62,$N$2,"ym")</f>
      </c>
      <c r="H62" s="7" t="s">
        <f>=DATEDIF(A62,$N$2,"md")</f>
      </c>
      <c r="I62" s="7" t="n">
        <v>1444</v>
      </c>
      <c r="J62" s="18" t="n">
        <v>64.039</v>
      </c>
      <c r="K62" s="6" t="s">
        <f>=Портфель!F12*Портфель!$Q$13</f>
      </c>
      <c r="L62" s="6" t="s">
        <f>=(K62-J62)*E62</f>
      </c>
      <c r="M62" s="6" t="s">
        <f>=MAX(0,L62*0.13)</f>
      </c>
    </row>
    <row collapsed="false" customFormat="false" customHeight="false" hidden="false" ht="12.1" outlineLevel="0" r="63">
      <c r="A63" s="37" t="n">
        <v>44579</v>
      </c>
      <c r="B63" s="17" t="s">
        <v>555</v>
      </c>
      <c r="C63" s="17" t="s">
        <v>48</v>
      </c>
      <c r="D63" s="17" t="s">
        <v>49</v>
      </c>
      <c r="E63" s="18" t="n">
        <v>10</v>
      </c>
      <c r="F63" s="7" t="s">
        <f>=DATEDIF(A63,$N$2,"y")</f>
      </c>
      <c r="G63" s="7" t="s">
        <f>=DATEDIF(A63,$N$2,"ym")</f>
      </c>
      <c r="H63" s="7" t="s">
        <f>=DATEDIF(A63,$N$2,"md")</f>
      </c>
      <c r="I63" s="7" t="n">
        <v>1373</v>
      </c>
      <c r="J63" s="18" t="n">
        <v>59.511</v>
      </c>
      <c r="K63" s="6" t="s">
        <f>=Портфель!F12*Портфель!$Q$13</f>
      </c>
      <c r="L63" s="6" t="s">
        <f>=(K63-J63)*E63</f>
      </c>
      <c r="M63" s="6" t="s">
        <f>=MAX(0,L63*0.13)</f>
      </c>
    </row>
    <row collapsed="false" customFormat="false" customHeight="false" hidden="false" ht="12.1" outlineLevel="0" r="64">
      <c r="A64" s="37" t="n">
        <v>44617</v>
      </c>
      <c r="B64" s="17" t="s">
        <v>555</v>
      </c>
      <c r="C64" s="17" t="s">
        <v>48</v>
      </c>
      <c r="D64" s="17" t="s">
        <v>49</v>
      </c>
      <c r="E64" s="18" t="n">
        <v>10</v>
      </c>
      <c r="F64" s="7" t="s">
        <f>=DATEDIF(A64,$N$2,"y")</f>
      </c>
      <c r="G64" s="7" t="s">
        <f>=DATEDIF(A64,$N$2,"ym")</f>
      </c>
      <c r="H64" s="7" t="s">
        <f>=DATEDIF(A64,$N$2,"md")</f>
      </c>
      <c r="I64" s="7" t="n">
        <v>1335</v>
      </c>
      <c r="J64" s="18" t="n">
        <v>48.504</v>
      </c>
      <c r="K64" s="6" t="s">
        <f>=Портфель!F12*Портфель!$Q$13</f>
      </c>
      <c r="L64" s="6" t="s">
        <f>=(K64-J64)*E64</f>
      </c>
      <c r="M64" s="6" t="s">
        <f>=MAX(0,L64*0.13)</f>
      </c>
    </row>
    <row collapsed="false" customFormat="false" customHeight="false" hidden="false" ht="12.1" outlineLevel="0" r="65">
      <c r="A65" s="37" t="n">
        <v>44676</v>
      </c>
      <c r="B65" s="17" t="s">
        <v>555</v>
      </c>
      <c r="C65" s="17" t="s">
        <v>48</v>
      </c>
      <c r="D65" s="17" t="s">
        <v>49</v>
      </c>
      <c r="E65" s="18" t="n">
        <v>20</v>
      </c>
      <c r="F65" s="7" t="s">
        <f>=DATEDIF(A65,$N$2,"y")</f>
      </c>
      <c r="G65" s="7" t="s">
        <f>=DATEDIF(A65,$N$2,"ym")</f>
      </c>
      <c r="H65" s="7" t="s">
        <f>=DATEDIF(A65,$N$2,"md")</f>
      </c>
      <c r="I65" s="7" t="n">
        <v>1276</v>
      </c>
      <c r="J65" s="18" t="n">
        <v>41.183</v>
      </c>
      <c r="K65" s="6" t="s">
        <f>=Портфель!F12*Портфель!$Q$13</f>
      </c>
      <c r="L65" s="6" t="s">
        <f>=(K65-J65)*E65</f>
      </c>
      <c r="M65" s="6" t="s">
        <f>=MAX(0,L65*0.13)</f>
      </c>
    </row>
    <row collapsed="false" customFormat="false" customHeight="false" hidden="false" ht="12.1" outlineLevel="0" r="66">
      <c r="A66" s="37" t="n">
        <v>44719</v>
      </c>
      <c r="B66" s="17" t="s">
        <v>555</v>
      </c>
      <c r="C66" s="17" t="s">
        <v>48</v>
      </c>
      <c r="D66" s="17" t="s">
        <v>49</v>
      </c>
      <c r="E66" s="18" t="n">
        <v>50</v>
      </c>
      <c r="F66" s="7" t="s">
        <f>=DATEDIF(A66,$N$2,"y")</f>
      </c>
      <c r="G66" s="7" t="s">
        <f>=DATEDIF(A66,$N$2,"ym")</f>
      </c>
      <c r="H66" s="7" t="s">
        <f>=DATEDIF(A66,$N$2,"md")</f>
      </c>
      <c r="I66" s="7" t="n">
        <v>1233</v>
      </c>
      <c r="J66" s="18" t="n">
        <v>31.1064</v>
      </c>
      <c r="K66" s="6" t="s">
        <f>=Портфель!F12*Портфель!$Q$13</f>
      </c>
      <c r="L66" s="6" t="s">
        <f>=(K66-J66)*E66</f>
      </c>
      <c r="M66" s="6" t="s">
        <f>=MAX(0,L66*0.13)</f>
      </c>
    </row>
    <row collapsed="false" customFormat="false" customHeight="false" hidden="false" ht="12.1" outlineLevel="0" r="67">
      <c r="A67" s="37" t="n">
        <v>44767</v>
      </c>
      <c r="B67" s="17" t="s">
        <v>555</v>
      </c>
      <c r="C67" s="17" t="s">
        <v>48</v>
      </c>
      <c r="D67" s="17" t="s">
        <v>49</v>
      </c>
      <c r="E67" s="18" t="n">
        <v>20</v>
      </c>
      <c r="F67" s="7" t="s">
        <f>=DATEDIF(A67,$N$2,"y")</f>
      </c>
      <c r="G67" s="7" t="s">
        <f>=DATEDIF(A67,$N$2,"ym")</f>
      </c>
      <c r="H67" s="7" t="s">
        <f>=DATEDIF(A67,$N$2,"md")</f>
      </c>
      <c r="I67" s="7" t="n">
        <v>1185</v>
      </c>
      <c r="J67" s="18" t="n">
        <v>26.7235</v>
      </c>
      <c r="K67" s="6" t="s">
        <f>=Портфель!F12*Портфель!$Q$13</f>
      </c>
      <c r="L67" s="6" t="s">
        <f>=(K67-J67)*E67</f>
      </c>
      <c r="M67" s="6" t="s">
        <f>=MAX(0,L67*0.13)</f>
      </c>
    </row>
    <row collapsed="false" customFormat="false" customHeight="false" hidden="false" ht="12.1" outlineLevel="0" r="68">
      <c r="A68" s="37" t="n">
        <v>44861</v>
      </c>
      <c r="B68" s="17" t="s">
        <v>555</v>
      </c>
      <c r="C68" s="17" t="s">
        <v>48</v>
      </c>
      <c r="D68" s="17" t="s">
        <v>49</v>
      </c>
      <c r="E68" s="18" t="n">
        <v>20</v>
      </c>
      <c r="F68" s="7" t="s">
        <f>=DATEDIF(A68,$N$2,"y")</f>
      </c>
      <c r="G68" s="7" t="s">
        <f>=DATEDIF(A68,$N$2,"ym")</f>
      </c>
      <c r="H68" s="7" t="s">
        <f>=DATEDIF(A68,$N$2,"md")</f>
      </c>
      <c r="I68" s="7" t="n">
        <v>1091</v>
      </c>
      <c r="J68" s="18" t="n">
        <v>32.2975</v>
      </c>
      <c r="K68" s="6" t="s">
        <f>=Портфель!F12*Портфель!$Q$13</f>
      </c>
      <c r="L68" s="6" t="s">
        <f>=(K68-J68)*E68</f>
      </c>
      <c r="M68" s="6" t="s">
        <f>=MAX(0,L68*0.13)</f>
      </c>
    </row>
    <row collapsed="false" customFormat="false" customHeight="false" hidden="false" ht="12.1" outlineLevel="0" r="69">
      <c r="A69" s="37" t="n">
        <v>44467</v>
      </c>
      <c r="B69" s="17" t="s">
        <v>555</v>
      </c>
      <c r="C69" s="17" t="s">
        <v>51</v>
      </c>
      <c r="D69" s="17" t="s">
        <v>52</v>
      </c>
      <c r="E69" s="18" t="n">
        <v>10</v>
      </c>
      <c r="F69" s="7" t="s">
        <f>=DATEDIF(A69,$N$2,"y")</f>
      </c>
      <c r="G69" s="7" t="s">
        <f>=DATEDIF(A69,$N$2,"ym")</f>
      </c>
      <c r="H69" s="7" t="s">
        <f>=DATEDIF(A69,$N$2,"md")</f>
      </c>
      <c r="I69" s="7" t="n">
        <v>1485</v>
      </c>
      <c r="J69" s="18" t="n">
        <v>74.542</v>
      </c>
      <c r="K69" s="6" t="s">
        <f>=Портфель!F13*Портфель!$Q$13</f>
      </c>
      <c r="L69" s="6" t="s">
        <f>=(K69-J69)*E69</f>
      </c>
      <c r="M69" s="6" t="s">
        <f>=MAX(0,L69*0.13)</f>
      </c>
    </row>
    <row collapsed="false" customFormat="false" customHeight="false" hidden="false" ht="12.1" outlineLevel="0" r="70">
      <c r="A70" s="37" t="n">
        <v>44340</v>
      </c>
      <c r="B70" s="17" t="s">
        <v>555</v>
      </c>
      <c r="C70" s="17" t="s">
        <v>53</v>
      </c>
      <c r="D70" s="17" t="s">
        <v>54</v>
      </c>
      <c r="E70" s="18" t="n">
        <v>1000</v>
      </c>
      <c r="F70" s="7" t="s">
        <f>=DATEDIF(A70,$N$2,"y")</f>
      </c>
      <c r="G70" s="7" t="s">
        <f>=DATEDIF(A70,$N$2,"ym")</f>
      </c>
      <c r="H70" s="7" t="s">
        <f>=DATEDIF(A70,$N$2,"md")</f>
      </c>
      <c r="I70" s="7" t="n">
        <v>1612</v>
      </c>
      <c r="J70" s="18" t="n">
        <v>0.82156</v>
      </c>
      <c r="K70" s="6" t="s">
        <f>=Портфель!F14*Портфель!$Q$13</f>
      </c>
      <c r="L70" s="6" t="s">
        <f>=(K70-J70)*E70</f>
      </c>
      <c r="M70" s="6" t="s">
        <f>=MAX(0,L70*0.13)</f>
      </c>
    </row>
    <row collapsed="false" customFormat="false" customHeight="false" hidden="false" ht="12.1" outlineLevel="0" r="71">
      <c r="A71" s="37" t="n">
        <v>44403</v>
      </c>
      <c r="B71" s="17" t="s">
        <v>555</v>
      </c>
      <c r="C71" s="17" t="s">
        <v>53</v>
      </c>
      <c r="D71" s="17" t="s">
        <v>54</v>
      </c>
      <c r="E71" s="18" t="n">
        <v>1000</v>
      </c>
      <c r="F71" s="7" t="s">
        <f>=DATEDIF(A71,$N$2,"y")</f>
      </c>
      <c r="G71" s="7" t="s">
        <f>=DATEDIF(A71,$N$2,"ym")</f>
      </c>
      <c r="H71" s="7" t="s">
        <f>=DATEDIF(A71,$N$2,"md")</f>
      </c>
      <c r="I71" s="7" t="n">
        <v>1549</v>
      </c>
      <c r="J71" s="18" t="n">
        <v>0.68198</v>
      </c>
      <c r="K71" s="6" t="s">
        <f>=Портфель!F14*Портфель!$Q$13</f>
      </c>
      <c r="L71" s="6" t="s">
        <f>=(K71-J71)*E71</f>
      </c>
      <c r="M71" s="6" t="s">
        <f>=MAX(0,L71*0.13)</f>
      </c>
    </row>
    <row collapsed="false" customFormat="false" customHeight="false" hidden="false" ht="12.1" outlineLevel="0" r="72">
      <c r="A72" s="37" t="n">
        <v>44459</v>
      </c>
      <c r="B72" s="17" t="s">
        <v>555</v>
      </c>
      <c r="C72" s="17" t="s">
        <v>53</v>
      </c>
      <c r="D72" s="17" t="s">
        <v>54</v>
      </c>
      <c r="E72" s="18" t="n">
        <v>1000</v>
      </c>
      <c r="F72" s="7" t="s">
        <f>=DATEDIF(A72,$N$2,"y")</f>
      </c>
      <c r="G72" s="7" t="s">
        <f>=DATEDIF(A72,$N$2,"ym")</f>
      </c>
      <c r="H72" s="7" t="s">
        <f>=DATEDIF(A72,$N$2,"md")</f>
      </c>
      <c r="I72" s="7" t="n">
        <v>1493</v>
      </c>
      <c r="J72" s="18" t="n">
        <v>0.67387</v>
      </c>
      <c r="K72" s="6" t="s">
        <f>=Портфель!F14*Портфель!$Q$13</f>
      </c>
      <c r="L72" s="6" t="s">
        <f>=(K72-J72)*E72</f>
      </c>
      <c r="M72" s="6" t="s">
        <f>=MAX(0,L72*0.13)</f>
      </c>
    </row>
    <row collapsed="false" customFormat="false" customHeight="false" hidden="false" ht="12.1" outlineLevel="0" r="73">
      <c r="A73" s="37" t="n">
        <v>44533</v>
      </c>
      <c r="B73" s="17" t="s">
        <v>555</v>
      </c>
      <c r="C73" s="17" t="s">
        <v>53</v>
      </c>
      <c r="D73" s="17" t="s">
        <v>54</v>
      </c>
      <c r="E73" s="18" t="n">
        <v>1000</v>
      </c>
      <c r="F73" s="7" t="s">
        <f>=DATEDIF(A73,$N$2,"y")</f>
      </c>
      <c r="G73" s="7" t="s">
        <f>=DATEDIF(A73,$N$2,"ym")</f>
      </c>
      <c r="H73" s="7" t="s">
        <f>=DATEDIF(A73,$N$2,"md")</f>
      </c>
      <c r="I73" s="7" t="n">
        <v>1419</v>
      </c>
      <c r="J73" s="18" t="n">
        <v>0.60481</v>
      </c>
      <c r="K73" s="6" t="s">
        <f>=Портфель!F14*Портфель!$Q$13</f>
      </c>
      <c r="L73" s="6" t="s">
        <f>=(K73-J73)*E73</f>
      </c>
      <c r="M73" s="6" t="s">
        <f>=MAX(0,L73*0.13)</f>
      </c>
    </row>
    <row collapsed="false" customFormat="false" customHeight="false" hidden="false" ht="12.1" outlineLevel="0" r="74">
      <c r="A74" s="37" t="n">
        <v>44579</v>
      </c>
      <c r="B74" s="17" t="s">
        <v>555</v>
      </c>
      <c r="C74" s="17" t="s">
        <v>53</v>
      </c>
      <c r="D74" s="17" t="s">
        <v>54</v>
      </c>
      <c r="E74" s="18" t="n">
        <v>1000</v>
      </c>
      <c r="F74" s="7" t="s">
        <f>=DATEDIF(A74,$N$2,"y")</f>
      </c>
      <c r="G74" s="7" t="s">
        <f>=DATEDIF(A74,$N$2,"ym")</f>
      </c>
      <c r="H74" s="7" t="s">
        <f>=DATEDIF(A74,$N$2,"md")</f>
      </c>
      <c r="I74" s="7" t="n">
        <v>1373</v>
      </c>
      <c r="J74" s="18" t="n">
        <v>0.5819</v>
      </c>
      <c r="K74" s="6" t="s">
        <f>=Портфель!F14*Портфель!$Q$13</f>
      </c>
      <c r="L74" s="6" t="s">
        <f>=(K74-J74)*E74</f>
      </c>
      <c r="M74" s="6" t="s">
        <f>=MAX(0,L74*0.13)</f>
      </c>
    </row>
    <row collapsed="false" customFormat="false" customHeight="false" hidden="false" ht="12.1" outlineLevel="0" r="75">
      <c r="A75" s="37" t="n">
        <v>44616</v>
      </c>
      <c r="B75" s="17" t="s">
        <v>555</v>
      </c>
      <c r="C75" s="17" t="s">
        <v>53</v>
      </c>
      <c r="D75" s="17" t="s">
        <v>54</v>
      </c>
      <c r="E75" s="18" t="n">
        <v>2000</v>
      </c>
      <c r="F75" s="7" t="s">
        <f>=DATEDIF(A75,$N$2,"y")</f>
      </c>
      <c r="G75" s="7" t="s">
        <f>=DATEDIF(A75,$N$2,"ym")</f>
      </c>
      <c r="H75" s="7" t="s">
        <f>=DATEDIF(A75,$N$2,"md")</f>
      </c>
      <c r="I75" s="7" t="n">
        <v>1336</v>
      </c>
      <c r="J75" s="18" t="n">
        <v>0.30741</v>
      </c>
      <c r="K75" s="6" t="s">
        <f>=Портфель!F14*Портфель!$Q$13</f>
      </c>
      <c r="L75" s="6" t="s">
        <f>=(K75-J75)*E75</f>
      </c>
      <c r="M75" s="6" t="s">
        <f>=MAX(0,L75*0.13)</f>
      </c>
    </row>
    <row collapsed="false" customFormat="false" customHeight="false" hidden="false" ht="12.1" outlineLevel="0" r="76">
      <c r="A76" s="37" t="n">
        <v>44648</v>
      </c>
      <c r="B76" s="17" t="s">
        <v>555</v>
      </c>
      <c r="C76" s="17" t="s">
        <v>53</v>
      </c>
      <c r="D76" s="17" t="s">
        <v>54</v>
      </c>
      <c r="E76" s="18" t="n">
        <v>1000</v>
      </c>
      <c r="F76" s="7" t="s">
        <f>=DATEDIF(A76,$N$2,"y")</f>
      </c>
      <c r="G76" s="7" t="s">
        <f>=DATEDIF(A76,$N$2,"ym")</f>
      </c>
      <c r="H76" s="7" t="s">
        <f>=DATEDIF(A76,$N$2,"md")</f>
      </c>
      <c r="I76" s="7" t="n">
        <v>1304</v>
      </c>
      <c r="J76" s="18" t="n">
        <v>0.31773</v>
      </c>
      <c r="K76" s="6" t="s">
        <f>=Портфель!F14*Портфель!$Q$13</f>
      </c>
      <c r="L76" s="6" t="s">
        <f>=(K76-J76)*E76</f>
      </c>
      <c r="M76" s="6" t="s">
        <f>=MAX(0,L76*0.13)</f>
      </c>
    </row>
    <row collapsed="false" customFormat="false" customHeight="false" hidden="false" ht="12.1" outlineLevel="0" r="77">
      <c r="A77" s="37" t="n">
        <v>44501</v>
      </c>
      <c r="B77" s="17" t="s">
        <v>555</v>
      </c>
      <c r="C77" s="17" t="s">
        <v>56</v>
      </c>
      <c r="D77" s="17" t="s">
        <v>57</v>
      </c>
      <c r="E77" s="18" t="n">
        <v>1</v>
      </c>
      <c r="F77" s="7" t="s">
        <f>=DATEDIF(A77,$N$2,"y")</f>
      </c>
      <c r="G77" s="7" t="s">
        <f>=DATEDIF(A77,$N$2,"ym")</f>
      </c>
      <c r="H77" s="7" t="s">
        <f>=DATEDIF(A77,$N$2,"md")</f>
      </c>
      <c r="I77" s="7" t="n">
        <v>1451</v>
      </c>
      <c r="J77" s="18" t="n">
        <v>3514.33</v>
      </c>
      <c r="K77" s="6" t="s">
        <f>=Портфель!F15*Портфель!$Q$13</f>
      </c>
      <c r="L77" s="6" t="s">
        <f>=(K77-J77)*E77</f>
      </c>
      <c r="M77" s="6" t="s">
        <f>=MAX(0,L77*0.13)</f>
      </c>
    </row>
    <row collapsed="false" customFormat="false" customHeight="false" hidden="false" ht="12.1" outlineLevel="0" r="78">
      <c r="A78" s="37" t="n">
        <v>44651</v>
      </c>
      <c r="B78" s="17" t="s">
        <v>555</v>
      </c>
      <c r="C78" s="17" t="s">
        <v>59</v>
      </c>
      <c r="D78" s="17" t="s">
        <v>60</v>
      </c>
      <c r="E78" s="18" t="n">
        <v>500</v>
      </c>
      <c r="F78" s="7" t="s">
        <f>=DATEDIF(A78,$N$2,"y")</f>
      </c>
      <c r="G78" s="7" t="s">
        <f>=DATEDIF(A78,$N$2,"ym")</f>
      </c>
      <c r="H78" s="7" t="s">
        <f>=DATEDIF(A78,$N$2,"md")</f>
      </c>
      <c r="I78" s="7" t="n">
        <v>1301</v>
      </c>
      <c r="J78" s="18" t="n">
        <v>2.58686</v>
      </c>
      <c r="K78" s="6" t="s">
        <f>=Портфель!F16*Портфель!$Q$13</f>
      </c>
      <c r="L78" s="6" t="s">
        <f>=(K78-J78)*E78</f>
      </c>
      <c r="M78" s="6" t="s">
        <f>=MAX(0,L78*0.13)</f>
      </c>
    </row>
    <row collapsed="false" customFormat="false" customHeight="false" hidden="false" ht="12.1" outlineLevel="0" r="79">
      <c r="A79" s="37" t="n">
        <v>44719</v>
      </c>
      <c r="B79" s="17" t="s">
        <v>555</v>
      </c>
      <c r="C79" s="17" t="s">
        <v>59</v>
      </c>
      <c r="D79" s="17" t="s">
        <v>60</v>
      </c>
      <c r="E79" s="18" t="n">
        <v>300</v>
      </c>
      <c r="F79" s="7" t="s">
        <f>=DATEDIF(A79,$N$2,"y")</f>
      </c>
      <c r="G79" s="7" t="s">
        <f>=DATEDIF(A79,$N$2,"ym")</f>
      </c>
      <c r="H79" s="7" t="s">
        <f>=DATEDIF(A79,$N$2,"md")</f>
      </c>
      <c r="I79" s="7" t="n">
        <v>1233</v>
      </c>
      <c r="J79" s="18" t="n">
        <v>3.2337333333333</v>
      </c>
      <c r="K79" s="6" t="s">
        <f>=Портфель!F16*Портфель!$Q$13</f>
      </c>
      <c r="L79" s="6" t="s">
        <f>=(K79-J79)*E79</f>
      </c>
      <c r="M79" s="6" t="s">
        <f>=MAX(0,L79*0.13)</f>
      </c>
    </row>
    <row collapsed="false" customFormat="false" customHeight="false" hidden="false" ht="12.1" outlineLevel="0" r="80">
      <c r="A80" s="37" t="n">
        <v>44767</v>
      </c>
      <c r="B80" s="17" t="s">
        <v>555</v>
      </c>
      <c r="C80" s="17" t="s">
        <v>59</v>
      </c>
      <c r="D80" s="17" t="s">
        <v>60</v>
      </c>
      <c r="E80" s="18" t="n">
        <v>300</v>
      </c>
      <c r="F80" s="7" t="s">
        <f>=DATEDIF(A80,$N$2,"y")</f>
      </c>
      <c r="G80" s="7" t="s">
        <f>=DATEDIF(A80,$N$2,"ym")</f>
      </c>
      <c r="H80" s="7" t="s">
        <f>=DATEDIF(A80,$N$2,"md")</f>
      </c>
      <c r="I80" s="7" t="n">
        <v>1185</v>
      </c>
      <c r="J80" s="18" t="n">
        <v>3.2792666666667</v>
      </c>
      <c r="K80" s="6" t="s">
        <f>=Портфель!F16*Портфель!$Q$13</f>
      </c>
      <c r="L80" s="6" t="s">
        <f>=(K80-J80)*E80</f>
      </c>
      <c r="M80" s="6" t="s">
        <f>=MAX(0,L80*0.13)</f>
      </c>
    </row>
    <row collapsed="false" customFormat="false" customHeight="false" hidden="false" ht="12.1" outlineLevel="0" r="81">
      <c r="A81" s="37" t="n">
        <v>44531</v>
      </c>
      <c r="B81" s="17" t="s">
        <v>555</v>
      </c>
      <c r="C81" s="17" t="s">
        <v>62</v>
      </c>
      <c r="D81" s="17" t="s">
        <v>63</v>
      </c>
      <c r="E81" s="18" t="n">
        <v>10</v>
      </c>
      <c r="F81" s="7" t="s">
        <f>=DATEDIF(A81,$N$2,"y")</f>
      </c>
      <c r="G81" s="7" t="s">
        <f>=DATEDIF(A81,$N$2,"ym")</f>
      </c>
      <c r="H81" s="7" t="s">
        <f>=DATEDIF(A81,$N$2,"md")</f>
      </c>
      <c r="I81" s="7" t="n">
        <v>1421</v>
      </c>
      <c r="J81" s="18" t="n">
        <v>79.555</v>
      </c>
      <c r="K81" s="6" t="s">
        <f>=Портфель!F17*Портфель!$Q$13</f>
      </c>
      <c r="L81" s="6" t="s">
        <f>=(K81-J81)*E81</f>
      </c>
      <c r="M81" s="6" t="s">
        <f>=MAX(0,L81*0.13)</f>
      </c>
    </row>
    <row collapsed="false" customFormat="false" customHeight="false" hidden="false" ht="12.1" outlineLevel="0" r="82">
      <c r="A82" s="37" t="n">
        <v>44610</v>
      </c>
      <c r="B82" s="17" t="s">
        <v>555</v>
      </c>
      <c r="C82" s="17" t="s">
        <v>62</v>
      </c>
      <c r="D82" s="17" t="s">
        <v>63</v>
      </c>
      <c r="E82" s="18" t="n">
        <v>10</v>
      </c>
      <c r="F82" s="7" t="s">
        <f>=DATEDIF(A82,$N$2,"y")</f>
      </c>
      <c r="G82" s="7" t="s">
        <f>=DATEDIF(A82,$N$2,"ym")</f>
      </c>
      <c r="H82" s="7" t="s">
        <f>=DATEDIF(A82,$N$2,"md")</f>
      </c>
      <c r="I82" s="7" t="n">
        <v>1342</v>
      </c>
      <c r="J82" s="18" t="n">
        <v>67.898</v>
      </c>
      <c r="K82" s="6" t="s">
        <f>=Портфель!F17*Портфель!$Q$13</f>
      </c>
      <c r="L82" s="6" t="s">
        <f>=(K82-J82)*E82</f>
      </c>
      <c r="M82" s="6" t="s">
        <f>=MAX(0,L82*0.13)</f>
      </c>
    </row>
    <row collapsed="false" customFormat="false" customHeight="false" hidden="false" ht="12.1" outlineLevel="0" r="83">
      <c r="A83" s="37" t="n">
        <v>44676</v>
      </c>
      <c r="B83" s="17" t="s">
        <v>555</v>
      </c>
      <c r="C83" s="17" t="s">
        <v>62</v>
      </c>
      <c r="D83" s="17" t="s">
        <v>63</v>
      </c>
      <c r="E83" s="18" t="n">
        <v>10</v>
      </c>
      <c r="F83" s="7" t="s">
        <f>=DATEDIF(A83,$N$2,"y")</f>
      </c>
      <c r="G83" s="7" t="s">
        <f>=DATEDIF(A83,$N$2,"ym")</f>
      </c>
      <c r="H83" s="7" t="s">
        <f>=DATEDIF(A83,$N$2,"md")</f>
      </c>
      <c r="I83" s="7" t="n">
        <v>1276</v>
      </c>
      <c r="J83" s="18" t="n">
        <v>57.69</v>
      </c>
      <c r="K83" s="6" t="s">
        <f>=Портфель!F17*Портфель!$Q$13</f>
      </c>
      <c r="L83" s="6" t="s">
        <f>=(K83-J83)*E83</f>
      </c>
      <c r="M83" s="6" t="s">
        <f>=MAX(0,L83*0.13)</f>
      </c>
    </row>
    <row collapsed="false" customFormat="false" customHeight="false" hidden="false" ht="12.1" outlineLevel="0" r="84">
      <c r="A84" s="37" t="n">
        <v>44740</v>
      </c>
      <c r="B84" s="17" t="s">
        <v>555</v>
      </c>
      <c r="C84" s="17" t="s">
        <v>62</v>
      </c>
      <c r="D84" s="17" t="s">
        <v>63</v>
      </c>
      <c r="E84" s="18" t="n">
        <v>10</v>
      </c>
      <c r="F84" s="7" t="s">
        <f>=DATEDIF(A84,$N$2,"y")</f>
      </c>
      <c r="G84" s="7" t="s">
        <f>=DATEDIF(A84,$N$2,"ym")</f>
      </c>
      <c r="H84" s="7" t="s">
        <f>=DATEDIF(A84,$N$2,"md")</f>
      </c>
      <c r="I84" s="7" t="n">
        <v>1212</v>
      </c>
      <c r="J84" s="18" t="n">
        <v>61.742</v>
      </c>
      <c r="K84" s="6" t="s">
        <f>=Портфель!F17*Портфель!$Q$13</f>
      </c>
      <c r="L84" s="6" t="s">
        <f>=(K84-J84)*E84</f>
      </c>
      <c r="M84" s="6" t="s">
        <f>=MAX(0,L84*0.13)</f>
      </c>
    </row>
    <row collapsed="false" customFormat="false" customHeight="false" hidden="false" ht="12.1" outlineLevel="0" r="85">
      <c r="A85" s="37" t="n">
        <v>44861</v>
      </c>
      <c r="B85" s="17" t="s">
        <v>555</v>
      </c>
      <c r="C85" s="17" t="s">
        <v>62</v>
      </c>
      <c r="D85" s="17" t="s">
        <v>63</v>
      </c>
      <c r="E85" s="18" t="n">
        <v>10</v>
      </c>
      <c r="F85" s="7" t="s">
        <f>=DATEDIF(A85,$N$2,"y")</f>
      </c>
      <c r="G85" s="7" t="s">
        <f>=DATEDIF(A85,$N$2,"ym")</f>
      </c>
      <c r="H85" s="7" t="s">
        <f>=DATEDIF(A85,$N$2,"md")</f>
      </c>
      <c r="I85" s="7" t="n">
        <v>1091</v>
      </c>
      <c r="J85" s="18" t="n">
        <v>58.04</v>
      </c>
      <c r="K85" s="6" t="s">
        <f>=Портфель!F17*Портфель!$Q$13</f>
      </c>
      <c r="L85" s="6" t="s">
        <f>=(K85-J85)*E85</f>
      </c>
      <c r="M85" s="6" t="s">
        <f>=MAX(0,L85*0.13)</f>
      </c>
    </row>
    <row collapsed="false" customFormat="false" customHeight="false" hidden="false" ht="12.1" outlineLevel="0" r="86">
      <c r="A86" s="37" t="n">
        <v>44676</v>
      </c>
      <c r="B86" s="17" t="s">
        <v>555</v>
      </c>
      <c r="C86" s="17" t="s">
        <v>65</v>
      </c>
      <c r="D86" s="17" t="s">
        <v>66</v>
      </c>
      <c r="E86" s="18" t="n">
        <v>3</v>
      </c>
      <c r="F86" s="7" t="s">
        <f>=DATEDIF(A86,$N$2,"y")</f>
      </c>
      <c r="G86" s="7" t="s">
        <f>=DATEDIF(A86,$N$2,"ym")</f>
      </c>
      <c r="H86" s="7" t="s">
        <f>=DATEDIF(A86,$N$2,"md")</f>
      </c>
      <c r="I86" s="7" t="n">
        <v>1276</v>
      </c>
      <c r="J86" s="18" t="n">
        <v>394.42333333333</v>
      </c>
      <c r="K86" s="6" t="s">
        <f>=Портфель!F18*Портфель!$Q$13</f>
      </c>
      <c r="L86" s="6" t="s">
        <f>=(K86-J86)*E86</f>
      </c>
      <c r="M86" s="6" t="s">
        <f>=MAX(0,L86*0.13)</f>
      </c>
    </row>
    <row collapsed="false" customFormat="false" customHeight="false" hidden="false" ht="12.1" outlineLevel="0" r="87">
      <c r="A87" s="37" t="n">
        <v>44732</v>
      </c>
      <c r="B87" s="17" t="s">
        <v>555</v>
      </c>
      <c r="C87" s="17" t="s">
        <v>65</v>
      </c>
      <c r="D87" s="17" t="s">
        <v>66</v>
      </c>
      <c r="E87" s="18" t="n">
        <v>2</v>
      </c>
      <c r="F87" s="7" t="s">
        <f>=DATEDIF(A87,$N$2,"y")</f>
      </c>
      <c r="G87" s="7" t="s">
        <f>=DATEDIF(A87,$N$2,"ym")</f>
      </c>
      <c r="H87" s="7" t="s">
        <f>=DATEDIF(A87,$N$2,"md")</f>
      </c>
      <c r="I87" s="7" t="n">
        <v>1220</v>
      </c>
      <c r="J87" s="18" t="n">
        <v>384.765</v>
      </c>
      <c r="K87" s="6" t="s">
        <f>=Портфель!F18*Портфель!$Q$13</f>
      </c>
      <c r="L87" s="6" t="s">
        <f>=(K87-J87)*E87</f>
      </c>
      <c r="M87" s="6" t="s">
        <f>=MAX(0,L87*0.13)</f>
      </c>
    </row>
    <row collapsed="false" customFormat="false" customHeight="false" hidden="false" ht="12.1" outlineLevel="0" r="88">
      <c r="A88" s="37" t="n">
        <v>44830</v>
      </c>
      <c r="B88" s="17" t="s">
        <v>555</v>
      </c>
      <c r="C88" s="17" t="s">
        <v>65</v>
      </c>
      <c r="D88" s="17" t="s">
        <v>66</v>
      </c>
      <c r="E88" s="18" t="n">
        <v>1</v>
      </c>
      <c r="F88" s="7" t="s">
        <f>=DATEDIF(A88,$N$2,"y")</f>
      </c>
      <c r="G88" s="7" t="s">
        <f>=DATEDIF(A88,$N$2,"ym")</f>
      </c>
      <c r="H88" s="7" t="s">
        <f>=DATEDIF(A88,$N$2,"md")</f>
      </c>
      <c r="I88" s="7" t="n">
        <v>1122</v>
      </c>
      <c r="J88" s="18" t="n">
        <v>284.3</v>
      </c>
      <c r="K88" s="6" t="s">
        <f>=Портфель!F18*Портфель!$Q$13</f>
      </c>
      <c r="L88" s="6" t="s">
        <f>=(K88-J88)*E88</f>
      </c>
      <c r="M88" s="6" t="s">
        <f>=MAX(0,L88*0.13)</f>
      </c>
    </row>
    <row collapsed="false" customFormat="false" customHeight="false" hidden="false" ht="12.1" outlineLevel="0" r="89">
      <c r="A89" s="37" t="n">
        <v>44676</v>
      </c>
      <c r="B89" s="17" t="s">
        <v>555</v>
      </c>
      <c r="C89" s="17" t="s">
        <v>67</v>
      </c>
      <c r="D89" s="17" t="s">
        <v>68</v>
      </c>
      <c r="E89" s="18" t="n">
        <v>1</v>
      </c>
      <c r="F89" s="7" t="s">
        <f>=DATEDIF(A89,$N$2,"y")</f>
      </c>
      <c r="G89" s="7" t="s">
        <f>=DATEDIF(A89,$N$2,"ym")</f>
      </c>
      <c r="H89" s="7" t="s">
        <f>=DATEDIF(A89,$N$2,"md")</f>
      </c>
      <c r="I89" s="7" t="n">
        <v>1276</v>
      </c>
      <c r="J89" s="18" t="n">
        <v>961.27</v>
      </c>
      <c r="K89" s="6" t="s">
        <f>=Портфель!F19*Портфель!$Q$13</f>
      </c>
      <c r="L89" s="6" t="s">
        <f>=(K89-J89)*E89</f>
      </c>
      <c r="M89" s="6" t="s">
        <f>=MAX(0,L89*0.13)</f>
      </c>
    </row>
    <row collapsed="false" customFormat="false" customHeight="false" hidden="false" ht="12.1" outlineLevel="0" r="90">
      <c r="A90" s="37" t="n">
        <v>44719</v>
      </c>
      <c r="B90" s="17" t="s">
        <v>555</v>
      </c>
      <c r="C90" s="17" t="s">
        <v>67</v>
      </c>
      <c r="D90" s="17" t="s">
        <v>68</v>
      </c>
      <c r="E90" s="18" t="n">
        <v>1</v>
      </c>
      <c r="F90" s="7" t="s">
        <f>=DATEDIF(A90,$N$2,"y")</f>
      </c>
      <c r="G90" s="7" t="s">
        <f>=DATEDIF(A90,$N$2,"ym")</f>
      </c>
      <c r="H90" s="7" t="s">
        <f>=DATEDIF(A90,$N$2,"md")</f>
      </c>
      <c r="I90" s="7" t="n">
        <v>1233</v>
      </c>
      <c r="J90" s="18" t="n">
        <v>809.36</v>
      </c>
      <c r="K90" s="6" t="s">
        <f>=Портфель!F19*Портфель!$Q$13</f>
      </c>
      <c r="L90" s="6" t="s">
        <f>=(K90-J90)*E90</f>
      </c>
      <c r="M90" s="6" t="s">
        <f>=MAX(0,L90*0.13)</f>
      </c>
    </row>
    <row collapsed="false" customFormat="false" customHeight="false" hidden="false" ht="12.1" outlineLevel="0" r="91">
      <c r="A91" s="37" t="n">
        <v>44421</v>
      </c>
      <c r="B91" s="17" t="s">
        <v>555</v>
      </c>
      <c r="C91" s="17" t="s">
        <v>69</v>
      </c>
      <c r="D91" s="17" t="s">
        <v>70</v>
      </c>
      <c r="E91" s="18" t="n">
        <v>1</v>
      </c>
      <c r="F91" s="7" t="s">
        <f>=DATEDIF(A91,$N$2,"y")</f>
      </c>
      <c r="G91" s="7" t="s">
        <f>=DATEDIF(A91,$N$2,"ym")</f>
      </c>
      <c r="H91" s="7" t="s">
        <f>=DATEDIF(A91,$N$2,"md")</f>
      </c>
      <c r="I91" s="7" t="n">
        <v>1531</v>
      </c>
      <c r="J91" s="18" t="n">
        <v>1046.23</v>
      </c>
      <c r="K91" s="6" t="s">
        <f>=Портфель!F20*Портфель!$Q$13</f>
      </c>
      <c r="L91" s="6" t="s">
        <f>=(K91-J91)*E91</f>
      </c>
      <c r="M91" s="6" t="s">
        <f>=MAX(0,L91*0.13)</f>
      </c>
    </row>
    <row collapsed="false" customFormat="false" customHeight="false" hidden="false" ht="12.1" outlineLevel="0" r="92">
      <c r="A92" s="37" t="n">
        <v>44768</v>
      </c>
      <c r="B92" s="17" t="s">
        <v>555</v>
      </c>
      <c r="C92" s="17" t="s">
        <v>69</v>
      </c>
      <c r="D92" s="17" t="s">
        <v>70</v>
      </c>
      <c r="E92" s="18" t="n">
        <v>1</v>
      </c>
      <c r="F92" s="7" t="s">
        <f>=DATEDIF(A92,$N$2,"y")</f>
      </c>
      <c r="G92" s="7" t="s">
        <f>=DATEDIF(A92,$N$2,"ym")</f>
      </c>
      <c r="H92" s="7" t="s">
        <f>=DATEDIF(A92,$N$2,"md")</f>
      </c>
      <c r="I92" s="7" t="n">
        <v>1184</v>
      </c>
      <c r="J92" s="18" t="n">
        <v>646.45</v>
      </c>
      <c r="K92" s="6" t="s">
        <f>=Портфель!F20*Портфель!$Q$13</f>
      </c>
      <c r="L92" s="6" t="s">
        <f>=(K92-J92)*E92</f>
      </c>
      <c r="M92" s="6" t="s">
        <f>=MAX(0,L92*0.13)</f>
      </c>
    </row>
    <row collapsed="false" customFormat="false" customHeight="false" hidden="false" ht="12.1" outlineLevel="0" r="93">
      <c r="A93" s="37" t="n">
        <v>44187</v>
      </c>
      <c r="B93" s="17" t="s">
        <v>555</v>
      </c>
      <c r="C93" s="17" t="s">
        <v>71</v>
      </c>
      <c r="D93" s="17" t="s">
        <v>72</v>
      </c>
      <c r="E93" s="18" t="n">
        <v>10</v>
      </c>
      <c r="F93" s="7" t="s">
        <f>=DATEDIF(A93,$N$2,"y")</f>
      </c>
      <c r="G93" s="7" t="s">
        <f>=DATEDIF(A93,$N$2,"ym")</f>
      </c>
      <c r="H93" s="7" t="s">
        <f>=DATEDIF(A93,$N$2,"md")</f>
      </c>
      <c r="I93" s="7" t="n">
        <v>1765</v>
      </c>
      <c r="J93" s="18" t="n">
        <v>69.314</v>
      </c>
      <c r="K93" s="6" t="s">
        <f>=Портфель!F21*Портфель!$Q$13</f>
      </c>
      <c r="L93" s="6" t="s">
        <f>=(K93-J93)*E93</f>
      </c>
      <c r="M93" s="6" t="s">
        <f>=MAX(0,L93*0.13)</f>
      </c>
    </row>
    <row collapsed="false" customFormat="false" customHeight="false" hidden="false" ht="12.1" outlineLevel="0" r="94">
      <c r="A94" s="37" t="n">
        <v>44580</v>
      </c>
      <c r="B94" s="17" t="s">
        <v>555</v>
      </c>
      <c r="C94" s="17" t="s">
        <v>71</v>
      </c>
      <c r="D94" s="17" t="s">
        <v>72</v>
      </c>
      <c r="E94" s="18" t="n">
        <v>10</v>
      </c>
      <c r="F94" s="7" t="s">
        <f>=DATEDIF(A94,$N$2,"y")</f>
      </c>
      <c r="G94" s="7" t="s">
        <f>=DATEDIF(A94,$N$2,"ym")</f>
      </c>
      <c r="H94" s="7" t="s">
        <f>=DATEDIF(A94,$N$2,"md")</f>
      </c>
      <c r="I94" s="7" t="n">
        <v>1372</v>
      </c>
      <c r="J94" s="18" t="n">
        <v>54.798</v>
      </c>
      <c r="K94" s="6" t="s">
        <f>=Портфель!F21*Портфель!$Q$13</f>
      </c>
      <c r="L94" s="6" t="s">
        <f>=(K94-J94)*E94</f>
      </c>
      <c r="M94" s="6" t="s">
        <f>=MAX(0,L94*0.13)</f>
      </c>
    </row>
    <row collapsed="false" customFormat="false" customHeight="false" hidden="false" ht="12.1" outlineLevel="0" r="95">
      <c r="A95" s="37" t="n">
        <v>44616</v>
      </c>
      <c r="B95" s="17" t="s">
        <v>555</v>
      </c>
      <c r="C95" s="17" t="s">
        <v>71</v>
      </c>
      <c r="D95" s="17" t="s">
        <v>72</v>
      </c>
      <c r="E95" s="18" t="n">
        <v>10</v>
      </c>
      <c r="F95" s="7" t="s">
        <f>=DATEDIF(A95,$N$2,"y")</f>
      </c>
      <c r="G95" s="7" t="s">
        <f>=DATEDIF(A95,$N$2,"ym")</f>
      </c>
      <c r="H95" s="7" t="s">
        <f>=DATEDIF(A95,$N$2,"md")</f>
      </c>
      <c r="I95" s="7" t="n">
        <v>1336</v>
      </c>
      <c r="J95" s="18" t="n">
        <v>35.584</v>
      </c>
      <c r="K95" s="6" t="s">
        <f>=Портфель!F21*Портфель!$Q$13</f>
      </c>
      <c r="L95" s="6" t="s">
        <f>=(K95-J95)*E95</f>
      </c>
      <c r="M95" s="6" t="s">
        <f>=MAX(0,L95*0.13)</f>
      </c>
    </row>
    <row collapsed="false" customFormat="false" customHeight="false" hidden="false" ht="12.1" outlineLevel="0" r="96">
      <c r="A96" s="37" t="n">
        <v>44301</v>
      </c>
      <c r="B96" s="17" t="s">
        <v>555</v>
      </c>
      <c r="C96" s="17" t="s">
        <v>73</v>
      </c>
      <c r="D96" s="17" t="s">
        <v>74</v>
      </c>
      <c r="E96" s="18" t="n">
        <v>1000</v>
      </c>
      <c r="F96" s="7" t="s">
        <f>=DATEDIF(A96,$N$2,"y")</f>
      </c>
      <c r="G96" s="7" t="s">
        <f>=DATEDIF(A96,$N$2,"ym")</f>
      </c>
      <c r="H96" s="7" t="s">
        <f>=DATEDIF(A96,$N$2,"md")</f>
      </c>
      <c r="I96" s="7" t="n">
        <v>1651</v>
      </c>
      <c r="J96" s="18" t="n">
        <v>0.80155</v>
      </c>
      <c r="K96" s="6" t="s">
        <f>=Портфель!F22*Портфель!$Q$13</f>
      </c>
      <c r="L96" s="6" t="s">
        <f>=(K96-J96)*E96</f>
      </c>
      <c r="M96" s="6" t="s">
        <f>=MAX(0,L96*0.13)</f>
      </c>
    </row>
    <row collapsed="false" customFormat="false" customHeight="false" hidden="false" ht="12.1" outlineLevel="0" r="97">
      <c r="A97" s="37" t="n">
        <v>44462</v>
      </c>
      <c r="B97" s="17" t="s">
        <v>555</v>
      </c>
      <c r="C97" s="17" t="s">
        <v>73</v>
      </c>
      <c r="D97" s="17" t="s">
        <v>74</v>
      </c>
      <c r="E97" s="18" t="n">
        <v>1000</v>
      </c>
      <c r="F97" s="7" t="s">
        <f>=DATEDIF(A97,$N$2,"y")</f>
      </c>
      <c r="G97" s="7" t="s">
        <f>=DATEDIF(A97,$N$2,"ym")</f>
      </c>
      <c r="H97" s="7" t="s">
        <f>=DATEDIF(A97,$N$2,"md")</f>
      </c>
      <c r="I97" s="7" t="n">
        <v>1490</v>
      </c>
      <c r="J97" s="18" t="n">
        <v>0.84728</v>
      </c>
      <c r="K97" s="6" t="s">
        <f>=Портфель!F22*Портфель!$Q$13</f>
      </c>
      <c r="L97" s="6" t="s">
        <f>=(K97-J97)*E97</f>
      </c>
      <c r="M97" s="6" t="s">
        <f>=MAX(0,L97*0.13)</f>
      </c>
    </row>
    <row collapsed="false" customFormat="false" customHeight="false" hidden="false" ht="12.1" outlineLevel="0" r="98">
      <c r="A98" s="37" t="n">
        <v>44767</v>
      </c>
      <c r="B98" s="17" t="s">
        <v>555</v>
      </c>
      <c r="C98" s="17" t="s">
        <v>73</v>
      </c>
      <c r="D98" s="17" t="s">
        <v>74</v>
      </c>
      <c r="E98" s="18" t="n">
        <v>1000</v>
      </c>
      <c r="F98" s="7" t="s">
        <f>=DATEDIF(A98,$N$2,"y")</f>
      </c>
      <c r="G98" s="7" t="s">
        <f>=DATEDIF(A98,$N$2,"ym")</f>
      </c>
      <c r="H98" s="7" t="s">
        <f>=DATEDIF(A98,$N$2,"md")</f>
      </c>
      <c r="I98" s="7" t="n">
        <v>1185</v>
      </c>
      <c r="J98" s="18" t="n">
        <v>0.44931</v>
      </c>
      <c r="K98" s="6" t="s">
        <f>=Портфель!F22*Портфель!$Q$13</f>
      </c>
      <c r="L98" s="6" t="s">
        <f>=(K98-J98)*E98</f>
      </c>
      <c r="M98" s="6" t="s">
        <f>=MAX(0,L98*0.13)</f>
      </c>
    </row>
    <row collapsed="false" customFormat="false" customHeight="false" hidden="false" ht="12.1" outlineLevel="0" r="99">
      <c r="A99" s="37" t="n">
        <v>44644</v>
      </c>
      <c r="B99" s="17" t="s">
        <v>555</v>
      </c>
      <c r="C99" s="17" t="s">
        <v>75</v>
      </c>
      <c r="D99" s="17" t="s">
        <v>76</v>
      </c>
      <c r="E99" s="18" t="n">
        <v>10</v>
      </c>
      <c r="F99" s="7" t="s">
        <f>=DATEDIF(A99,$N$2,"y")</f>
      </c>
      <c r="G99" s="7" t="s">
        <f>=DATEDIF(A99,$N$2,"ym")</f>
      </c>
      <c r="H99" s="7" t="s">
        <f>=DATEDIF(A99,$N$2,"md")</f>
      </c>
      <c r="I99" s="7" t="n">
        <v>1308</v>
      </c>
      <c r="J99" s="18" t="n">
        <v>91.243</v>
      </c>
      <c r="K99" s="6" t="s">
        <f>=Портфель!F23*Портфель!$Q$13</f>
      </c>
      <c r="L99" s="6" t="s">
        <f>=(K99-J99)*E99</f>
      </c>
      <c r="M99" s="6" t="s">
        <f>=MAX(0,L99*0.13)</f>
      </c>
    </row>
    <row collapsed="false" customFormat="false" customHeight="false" hidden="false" ht="12.1" outlineLevel="0" r="100">
      <c r="A100" s="37" t="n">
        <v>44861</v>
      </c>
      <c r="B100" s="17" t="s">
        <v>555</v>
      </c>
      <c r="C100" s="17" t="s">
        <v>75</v>
      </c>
      <c r="D100" s="17" t="s">
        <v>76</v>
      </c>
      <c r="E100" s="18" t="n">
        <v>10</v>
      </c>
      <c r="F100" s="7" t="s">
        <f>=DATEDIF(A100,$N$2,"y")</f>
      </c>
      <c r="G100" s="7" t="s">
        <f>=DATEDIF(A100,$N$2,"ym")</f>
      </c>
      <c r="H100" s="7" t="s">
        <f>=DATEDIF(A100,$N$2,"md")</f>
      </c>
      <c r="I100" s="7" t="n">
        <v>1091</v>
      </c>
      <c r="J100" s="18" t="n">
        <v>66.907</v>
      </c>
      <c r="K100" s="6" t="s">
        <f>=Портфель!F23*Портфель!$Q$13</f>
      </c>
      <c r="L100" s="6" t="s">
        <f>=(K100-J100)*E100</f>
      </c>
      <c r="M100" s="6" t="s">
        <f>=MAX(0,L100*0.13)</f>
      </c>
    </row>
    <row collapsed="false" customFormat="false" customHeight="false" hidden="false" ht="12.1" outlineLevel="0" r="101">
      <c r="A101" s="37" t="n">
        <v>45071</v>
      </c>
      <c r="B101" s="17" t="s">
        <v>555</v>
      </c>
      <c r="C101" s="17" t="s">
        <v>75</v>
      </c>
      <c r="D101" s="17" t="s">
        <v>76</v>
      </c>
      <c r="E101" s="18" t="n">
        <v>10</v>
      </c>
      <c r="F101" s="7" t="s">
        <f>=DATEDIF(A101,$N$2,"y")</f>
      </c>
      <c r="G101" s="7" t="s">
        <f>=DATEDIF(A101,$N$2,"ym")</f>
      </c>
      <c r="H101" s="7" t="s">
        <f>=DATEDIF(A101,$N$2,"md")</f>
      </c>
      <c r="I101" s="7" t="n">
        <v>881</v>
      </c>
      <c r="J101" s="18" t="n">
        <v>66.389</v>
      </c>
      <c r="K101" s="6" t="s">
        <f>=Портфель!F23*Портфель!$Q$13</f>
      </c>
      <c r="L101" s="6" t="s">
        <f>=(K101-J101)*E101</f>
      </c>
      <c r="M101" s="6" t="s">
        <f>=MAX(0,L101*0.13)</f>
      </c>
    </row>
    <row collapsed="false" customFormat="false" customHeight="false" hidden="false" ht="12.1" outlineLevel="0" r="102">
      <c r="A102" s="37" t="n">
        <v>44280</v>
      </c>
      <c r="B102" s="17" t="s">
        <v>555</v>
      </c>
      <c r="C102" s="17" t="s">
        <v>77</v>
      </c>
      <c r="D102" s="17" t="s">
        <v>78</v>
      </c>
      <c r="E102" s="18" t="n">
        <v>1</v>
      </c>
      <c r="F102" s="7" t="s">
        <f>=DATEDIF(A102,$N$2,"y")</f>
      </c>
      <c r="G102" s="7" t="s">
        <f>=DATEDIF(A102,$N$2,"ym")</f>
      </c>
      <c r="H102" s="7" t="s">
        <f>=DATEDIF(A102,$N$2,"md")</f>
      </c>
      <c r="I102" s="7" t="n">
        <v>1672</v>
      </c>
      <c r="J102" s="18" t="n">
        <v>1491.94</v>
      </c>
      <c r="K102" s="6" t="s">
        <f>=Портфель!F24*Портфель!$Q$13</f>
      </c>
      <c r="L102" s="6" t="s">
        <f>=(K102-J102)*E102</f>
      </c>
      <c r="M102" s="6" t="s">
        <f>=MAX(0,L102*0.13)</f>
      </c>
    </row>
    <row collapsed="false" customFormat="false" customHeight="false" hidden="false" ht="12.1" outlineLevel="0" r="103">
      <c r="A103" s="37" t="n">
        <v>44459</v>
      </c>
      <c r="B103" s="17" t="s">
        <v>555</v>
      </c>
      <c r="C103" s="17" t="s">
        <v>77</v>
      </c>
      <c r="D103" s="17" t="s">
        <v>78</v>
      </c>
      <c r="E103" s="18" t="n">
        <v>1</v>
      </c>
      <c r="F103" s="7" t="s">
        <f>=DATEDIF(A103,$N$2,"y")</f>
      </c>
      <c r="G103" s="7" t="s">
        <f>=DATEDIF(A103,$N$2,"ym")</f>
      </c>
      <c r="H103" s="7" t="s">
        <f>=DATEDIF(A103,$N$2,"md")</f>
      </c>
      <c r="I103" s="7" t="n">
        <v>1493</v>
      </c>
      <c r="J103" s="18" t="n">
        <v>1343.83</v>
      </c>
      <c r="K103" s="6" t="s">
        <f>=Портфель!F24*Портфель!$Q$13</f>
      </c>
      <c r="L103" s="6" t="s">
        <f>=(K103-J103)*E103</f>
      </c>
      <c r="M103" s="6" t="s">
        <f>=MAX(0,L103*0.13)</f>
      </c>
    </row>
    <row collapsed="false" customFormat="false" customHeight="false" hidden="false" ht="12.1" outlineLevel="0" r="104">
      <c r="A104" s="37" t="n">
        <v>44477</v>
      </c>
      <c r="B104" s="17" t="s">
        <v>555</v>
      </c>
      <c r="C104" s="17" t="s">
        <v>77</v>
      </c>
      <c r="D104" s="17" t="s">
        <v>78</v>
      </c>
      <c r="E104" s="18" t="n">
        <v>1</v>
      </c>
      <c r="F104" s="7" t="s">
        <f>=DATEDIF(A104,$N$2,"y")</f>
      </c>
      <c r="G104" s="7" t="s">
        <f>=DATEDIF(A104,$N$2,"ym")</f>
      </c>
      <c r="H104" s="7" t="s">
        <f>=DATEDIF(A104,$N$2,"md")</f>
      </c>
      <c r="I104" s="7" t="n">
        <v>1475</v>
      </c>
      <c r="J104" s="18" t="n">
        <v>1246.87</v>
      </c>
      <c r="K104" s="6" t="s">
        <f>=Портфель!F24*Портфель!$Q$13</f>
      </c>
      <c r="L104" s="6" t="s">
        <f>=(K104-J104)*E104</f>
      </c>
      <c r="M104" s="6" t="s">
        <f>=MAX(0,L104*0.13)</f>
      </c>
    </row>
    <row collapsed="false" customFormat="false" customHeight="false" hidden="false" ht="12.1" outlineLevel="0" r="105">
      <c r="A105" s="37" t="n">
        <v>44650</v>
      </c>
      <c r="B105" s="17" t="s">
        <v>555</v>
      </c>
      <c r="C105" s="17" t="s">
        <v>77</v>
      </c>
      <c r="D105" s="17" t="s">
        <v>78</v>
      </c>
      <c r="E105" s="18" t="n">
        <v>1</v>
      </c>
      <c r="F105" s="7" t="s">
        <f>=DATEDIF(A105,$N$2,"y")</f>
      </c>
      <c r="G105" s="7" t="s">
        <f>=DATEDIF(A105,$N$2,"ym")</f>
      </c>
      <c r="H105" s="7" t="s">
        <f>=DATEDIF(A105,$N$2,"md")</f>
      </c>
      <c r="I105" s="7" t="n">
        <v>1302</v>
      </c>
      <c r="J105" s="18" t="n">
        <v>929.45</v>
      </c>
      <c r="K105" s="6" t="s">
        <f>=Портфель!F24*Портфель!$Q$13</f>
      </c>
      <c r="L105" s="6" t="s">
        <f>=(K105-J105)*E105</f>
      </c>
      <c r="M105" s="6" t="s">
        <f>=MAX(0,L105*0.13)</f>
      </c>
    </row>
    <row collapsed="false" customFormat="false" customHeight="false" hidden="false" ht="12.1" outlineLevel="0" r="106">
      <c r="A106" s="37" t="n">
        <v>44719</v>
      </c>
      <c r="B106" s="17" t="s">
        <v>555</v>
      </c>
      <c r="C106" s="17" t="s">
        <v>79</v>
      </c>
      <c r="D106" s="17" t="s">
        <v>80</v>
      </c>
      <c r="E106" s="18" t="n">
        <v>10</v>
      </c>
      <c r="F106" s="7" t="s">
        <f>=DATEDIF(A106,$N$2,"y")</f>
      </c>
      <c r="G106" s="7" t="s">
        <f>=DATEDIF(A106,$N$2,"ym")</f>
      </c>
      <c r="H106" s="7" t="s">
        <f>=DATEDIF(A106,$N$2,"md")</f>
      </c>
      <c r="I106" s="7" t="n">
        <v>1233</v>
      </c>
      <c r="J106" s="18" t="n">
        <v>128.869</v>
      </c>
      <c r="K106" s="6" t="s">
        <f>=Портфель!F25*Портфель!$Q$13</f>
      </c>
      <c r="L106" s="6" t="s">
        <f>=(K106-J106)*E106</f>
      </c>
      <c r="M106" s="6" t="s">
        <f>=MAX(0,L106*0.13)</f>
      </c>
    </row>
    <row collapsed="false" customFormat="false" customHeight="false" hidden="false" ht="12.1" outlineLevel="0" r="107">
      <c r="A107" s="37" t="n">
        <v>44676</v>
      </c>
      <c r="B107" s="17" t="s">
        <v>555</v>
      </c>
      <c r="C107" s="17" t="s">
        <v>81</v>
      </c>
      <c r="D107" s="17" t="s">
        <v>82</v>
      </c>
      <c r="E107" s="18" t="n">
        <v>5</v>
      </c>
      <c r="F107" s="7" t="s">
        <f>=DATEDIF(A107,$N$2,"y")</f>
      </c>
      <c r="G107" s="7" t="s">
        <f>=DATEDIF(A107,$N$2,"ym")</f>
      </c>
      <c r="H107" s="7" t="s">
        <f>=DATEDIF(A107,$N$2,"md")</f>
      </c>
      <c r="I107" s="7" t="n">
        <v>1276</v>
      </c>
      <c r="J107" s="18" t="n">
        <v>220.452</v>
      </c>
      <c r="K107" s="6" t="s">
        <f>=Портфель!F26*Портфель!$Q$13</f>
      </c>
      <c r="L107" s="6" t="s">
        <f>=(K107-J107)*E107</f>
      </c>
      <c r="M107" s="6" t="s">
        <f>=MAX(0,L107*0.13)</f>
      </c>
    </row>
    <row collapsed="false" customFormat="false" customHeight="false" hidden="false" ht="12.1" outlineLevel="0" r="108">
      <c r="A108" s="37" t="n">
        <v>44707</v>
      </c>
      <c r="B108" s="17" t="s">
        <v>555</v>
      </c>
      <c r="C108" s="17" t="s">
        <v>81</v>
      </c>
      <c r="D108" s="17" t="s">
        <v>82</v>
      </c>
      <c r="E108" s="18" t="n">
        <v>2</v>
      </c>
      <c r="F108" s="7" t="s">
        <f>=DATEDIF(A108,$N$2,"y")</f>
      </c>
      <c r="G108" s="7" t="s">
        <f>=DATEDIF(A108,$N$2,"ym")</f>
      </c>
      <c r="H108" s="7" t="s">
        <f>=DATEDIF(A108,$N$2,"md")</f>
      </c>
      <c r="I108" s="7" t="n">
        <v>1245</v>
      </c>
      <c r="J108" s="18" t="n">
        <v>204.64</v>
      </c>
      <c r="K108" s="6" t="s">
        <f>=Портфель!F26*Портфель!$Q$13</f>
      </c>
      <c r="L108" s="6" t="s">
        <f>=(K108-J108)*E108</f>
      </c>
      <c r="M108" s="6" t="s">
        <f>=MAX(0,L108*0.13)</f>
      </c>
    </row>
    <row collapsed="false" customFormat="false" customHeight="false" hidden="false" ht="12.1" outlineLevel="0" r="109">
      <c r="A109" s="37" t="n">
        <v>44732</v>
      </c>
      <c r="B109" s="17" t="s">
        <v>555</v>
      </c>
      <c r="C109" s="17" t="s">
        <v>81</v>
      </c>
      <c r="D109" s="17" t="s">
        <v>82</v>
      </c>
      <c r="E109" s="18" t="n">
        <v>4</v>
      </c>
      <c r="F109" s="7" t="s">
        <f>=DATEDIF(A109,$N$2,"y")</f>
      </c>
      <c r="G109" s="7" t="s">
        <f>=DATEDIF(A109,$N$2,"ym")</f>
      </c>
      <c r="H109" s="7" t="s">
        <f>=DATEDIF(A109,$N$2,"md")</f>
      </c>
      <c r="I109" s="7" t="n">
        <v>1220</v>
      </c>
      <c r="J109" s="18" t="n">
        <v>194.235</v>
      </c>
      <c r="K109" s="6" t="s">
        <f>=Портфель!F26*Портфель!$Q$13</f>
      </c>
      <c r="L109" s="6" t="s">
        <f>=(K109-J109)*E109</f>
      </c>
      <c r="M109" s="6" t="s">
        <f>=MAX(0,L109*0.13)</f>
      </c>
    </row>
    <row collapsed="false" customFormat="false" customHeight="false" hidden="false" ht="12.1" outlineLevel="0" r="110">
      <c r="A110" s="37" t="n">
        <v>44767</v>
      </c>
      <c r="B110" s="17" t="s">
        <v>555</v>
      </c>
      <c r="C110" s="17" t="s">
        <v>81</v>
      </c>
      <c r="D110" s="17" t="s">
        <v>82</v>
      </c>
      <c r="E110" s="18" t="n">
        <v>1</v>
      </c>
      <c r="F110" s="7" t="s">
        <f>=DATEDIF(A110,$N$2,"y")</f>
      </c>
      <c r="G110" s="7" t="s">
        <f>=DATEDIF(A110,$N$2,"ym")</f>
      </c>
      <c r="H110" s="7" t="s">
        <f>=DATEDIF(A110,$N$2,"md")</f>
      </c>
      <c r="I110" s="7" t="n">
        <v>1185</v>
      </c>
      <c r="J110" s="18" t="n">
        <v>189.53</v>
      </c>
      <c r="K110" s="6" t="s">
        <f>=Портфель!F26*Портфель!$Q$13</f>
      </c>
      <c r="L110" s="6" t="s">
        <f>=(K110-J110)*E110</f>
      </c>
      <c r="M110" s="6" t="s">
        <f>=MAX(0,L110*0.13)</f>
      </c>
    </row>
    <row collapsed="false" customFormat="false" customHeight="false" hidden="false" ht="12.1" outlineLevel="0" r="111">
      <c r="A111" s="37" t="n">
        <v>44768</v>
      </c>
      <c r="B111" s="17" t="s">
        <v>555</v>
      </c>
      <c r="C111" s="17" t="s">
        <v>81</v>
      </c>
      <c r="D111" s="17" t="s">
        <v>82</v>
      </c>
      <c r="E111" s="18" t="n">
        <v>1</v>
      </c>
      <c r="F111" s="7" t="s">
        <f>=DATEDIF(A111,$N$2,"y")</f>
      </c>
      <c r="G111" s="7" t="s">
        <f>=DATEDIF(A111,$N$2,"ym")</f>
      </c>
      <c r="H111" s="7" t="s">
        <f>=DATEDIF(A111,$N$2,"md")</f>
      </c>
      <c r="I111" s="7" t="n">
        <v>1184</v>
      </c>
      <c r="J111" s="18" t="n">
        <v>192.03</v>
      </c>
      <c r="K111" s="6" t="s">
        <f>=Портфель!F26*Портфель!$Q$13</f>
      </c>
      <c r="L111" s="6" t="s">
        <f>=(K111-J111)*E111</f>
      </c>
      <c r="M111" s="6" t="s">
        <f>=MAX(0,L111*0.13)</f>
      </c>
    </row>
    <row collapsed="false" customFormat="false" customHeight="false" hidden="false" ht="12.1" outlineLevel="0" r="112">
      <c r="A112" s="37" t="n">
        <v>44830</v>
      </c>
      <c r="B112" s="17" t="s">
        <v>555</v>
      </c>
      <c r="C112" s="17" t="s">
        <v>81</v>
      </c>
      <c r="D112" s="17" t="s">
        <v>82</v>
      </c>
      <c r="E112" s="18" t="n">
        <v>1</v>
      </c>
      <c r="F112" s="7" t="s">
        <f>=DATEDIF(A112,$N$2,"y")</f>
      </c>
      <c r="G112" s="7" t="s">
        <f>=DATEDIF(A112,$N$2,"ym")</f>
      </c>
      <c r="H112" s="7" t="s">
        <f>=DATEDIF(A112,$N$2,"md")</f>
      </c>
      <c r="I112" s="7" t="n">
        <v>1122</v>
      </c>
      <c r="J112" s="18" t="n">
        <v>165.12</v>
      </c>
      <c r="K112" s="6" t="s">
        <f>=Портфель!F26*Портфель!$Q$13</f>
      </c>
      <c r="L112" s="6" t="s">
        <f>=(K112-J112)*E112</f>
      </c>
      <c r="M112" s="6" t="s">
        <f>=MAX(0,L112*0.13)</f>
      </c>
    </row>
    <row collapsed="false" customFormat="false" customHeight="false" hidden="false" ht="12.1" outlineLevel="0" r="113">
      <c r="A113" s="37" t="n">
        <v>45705</v>
      </c>
      <c r="B113" s="17" t="s">
        <v>555</v>
      </c>
      <c r="C113" s="17" t="s">
        <v>83</v>
      </c>
      <c r="D113" s="17" t="s">
        <v>84</v>
      </c>
      <c r="E113" s="18" t="n">
        <v>7</v>
      </c>
      <c r="F113" s="7" t="s">
        <f>=DATEDIF(A113,$N$2,"y")</f>
      </c>
      <c r="G113" s="7" t="s">
        <f>=DATEDIF(A113,$N$2,"ym")</f>
      </c>
      <c r="H113" s="7" t="s">
        <f>=DATEDIF(A113,$N$2,"md")</f>
      </c>
      <c r="I113" s="7" t="n">
        <v>248</v>
      </c>
      <c r="J113" s="18" t="n">
        <v>216.34</v>
      </c>
      <c r="K113" s="6" t="s">
        <f>=Портфель!F27*Портфель!$Q$13</f>
      </c>
      <c r="L113" s="6" t="s">
        <f>=(K113-J113)*E113</f>
      </c>
      <c r="M113" s="6" t="s">
        <f>=MAX(0,L113*0.13)</f>
      </c>
    </row>
    <row collapsed="false" customFormat="false" customHeight="false" hidden="false" ht="12.1" outlineLevel="0" r="114">
      <c r="A114" s="37" t="n">
        <v>44434</v>
      </c>
      <c r="B114" s="17" t="s">
        <v>555</v>
      </c>
      <c r="C114" s="17" t="s">
        <v>85</v>
      </c>
      <c r="D114" s="17" t="s">
        <v>86</v>
      </c>
      <c r="E114" s="18" t="n">
        <v>1000</v>
      </c>
      <c r="F114" s="7" t="s">
        <f>=DATEDIF(A114,$N$2,"y")</f>
      </c>
      <c r="G114" s="7" t="s">
        <f>=DATEDIF(A114,$N$2,"ym")</f>
      </c>
      <c r="H114" s="7" t="s">
        <f>=DATEDIF(A114,$N$2,"md")</f>
      </c>
      <c r="I114" s="7" t="n">
        <v>1518</v>
      </c>
      <c r="J114" s="18" t="n">
        <v>0.83157</v>
      </c>
      <c r="K114" s="6" t="s">
        <f>=Портфель!F28*Портфель!$Q$13</f>
      </c>
      <c r="L114" s="6" t="s">
        <f>=(K114-J114)*E114</f>
      </c>
      <c r="M114" s="6" t="s">
        <f>=MAX(0,L114*0.13)</f>
      </c>
    </row>
    <row collapsed="false" customFormat="false" customHeight="false" hidden="false" ht="12.1" outlineLevel="0" r="115">
      <c r="A115" s="37" t="n">
        <v>44480</v>
      </c>
      <c r="B115" s="17" t="s">
        <v>555</v>
      </c>
      <c r="C115" s="17" t="s">
        <v>85</v>
      </c>
      <c r="D115" s="17" t="s">
        <v>86</v>
      </c>
      <c r="E115" s="18" t="n">
        <v>1000</v>
      </c>
      <c r="F115" s="7" t="s">
        <f>=DATEDIF(A115,$N$2,"y")</f>
      </c>
      <c r="G115" s="7" t="s">
        <f>=DATEDIF(A115,$N$2,"ym")</f>
      </c>
      <c r="H115" s="7" t="s">
        <f>=DATEDIF(A115,$N$2,"md")</f>
      </c>
      <c r="I115" s="7" t="n">
        <v>1472</v>
      </c>
      <c r="J115" s="18" t="n">
        <v>0.80776</v>
      </c>
      <c r="K115" s="6" t="s">
        <f>=Портфель!F28*Портфель!$Q$13</f>
      </c>
      <c r="L115" s="6" t="s">
        <f>=(K115-J115)*E115</f>
      </c>
      <c r="M115" s="6" t="s">
        <f>=MAX(0,L115*0.13)</f>
      </c>
    </row>
    <row collapsed="false" customFormat="false" customHeight="false" hidden="false" ht="12.1" outlineLevel="0" r="116">
      <c r="A116" s="37" t="n">
        <v>44923</v>
      </c>
      <c r="B116" s="17" t="s">
        <v>555</v>
      </c>
      <c r="C116" s="17" t="s">
        <v>87</v>
      </c>
      <c r="D116" s="17" t="s">
        <v>88</v>
      </c>
      <c r="E116" s="18" t="n">
        <v>10</v>
      </c>
      <c r="F116" s="7" t="s">
        <f>=DATEDIF(A116,$N$2,"y")</f>
      </c>
      <c r="G116" s="7" t="s">
        <f>=DATEDIF(A116,$N$2,"ym")</f>
      </c>
      <c r="H116" s="7" t="s">
        <f>=DATEDIF(A116,$N$2,"md")</f>
      </c>
      <c r="I116" s="7" t="n">
        <v>1029</v>
      </c>
      <c r="J116" s="18" t="n">
        <v>82.6</v>
      </c>
      <c r="K116" s="6" t="s">
        <f>=Портфель!F29*Портфель!$Q$13</f>
      </c>
      <c r="L116" s="6" t="s">
        <f>=(K116-J116)*E116</f>
      </c>
      <c r="M116" s="6" t="s">
        <f>=MAX(0,L116*0.13)</f>
      </c>
    </row>
    <row collapsed="false" customFormat="false" customHeight="false" hidden="false" ht="12.1" outlineLevel="0" r="117">
      <c r="A117" s="37" t="n">
        <v>44399</v>
      </c>
      <c r="B117" s="17" t="s">
        <v>555</v>
      </c>
      <c r="C117" s="17" t="s">
        <v>90</v>
      </c>
      <c r="D117" s="17" t="s">
        <v>92</v>
      </c>
      <c r="E117" s="18" t="n">
        <v>76</v>
      </c>
      <c r="F117" s="7" t="s">
        <f>=DATEDIF(A117,$N$2,"y")</f>
      </c>
      <c r="G117" s="7" t="s">
        <f>=DATEDIF(A117,$N$2,"ym")</f>
      </c>
      <c r="H117" s="7" t="s">
        <f>=DATEDIF(A117,$N$2,"md")</f>
      </c>
      <c r="I117" s="7" t="n">
        <v>1553</v>
      </c>
      <c r="J117" s="18" t="n">
        <v>6.5386842105263</v>
      </c>
      <c r="K117" s="6" t="s">
        <f>=Портфель!F31*Портфель!$Q$13</f>
      </c>
      <c r="L117" s="6" t="s">
        <f>=(K117-J117)*E117</f>
      </c>
      <c r="M117" s="6" t="s">
        <f>=MAX(0,L117*0.13)</f>
      </c>
    </row>
    <row collapsed="false" customFormat="false" customHeight="false" hidden="false" ht="12.1" outlineLevel="0" r="118">
      <c r="A118" s="37" t="n">
        <v>44480</v>
      </c>
      <c r="B118" s="17" t="s">
        <v>555</v>
      </c>
      <c r="C118" s="17" t="s">
        <v>90</v>
      </c>
      <c r="D118" s="17" t="s">
        <v>92</v>
      </c>
      <c r="E118" s="18" t="n">
        <v>73</v>
      </c>
      <c r="F118" s="7" t="s">
        <f>=DATEDIF(A118,$N$2,"y")</f>
      </c>
      <c r="G118" s="7" t="s">
        <f>=DATEDIF(A118,$N$2,"ym")</f>
      </c>
      <c r="H118" s="7" t="s">
        <f>=DATEDIF(A118,$N$2,"md")</f>
      </c>
      <c r="I118" s="7" t="n">
        <v>1472</v>
      </c>
      <c r="J118" s="18" t="n">
        <v>7.4946575342466</v>
      </c>
      <c r="K118" s="6" t="s">
        <f>=Портфель!F31*Портфель!$Q$13</f>
      </c>
      <c r="L118" s="6" t="s">
        <f>=(K118-J118)*E118</f>
      </c>
      <c r="M118" s="6" t="s">
        <f>=MAX(0,L118*0.13)</f>
      </c>
    </row>
    <row collapsed="false" customFormat="false" customHeight="false" hidden="false" ht="12.1" outlineLevel="0" r="119">
      <c r="A119" s="37" t="n">
        <v>44580</v>
      </c>
      <c r="B119" s="17" t="s">
        <v>555</v>
      </c>
      <c r="C119" s="17" t="s">
        <v>90</v>
      </c>
      <c r="D119" s="17" t="s">
        <v>92</v>
      </c>
      <c r="E119" s="18" t="n">
        <v>26</v>
      </c>
      <c r="F119" s="7" t="s">
        <f>=DATEDIF(A119,$N$2,"y")</f>
      </c>
      <c r="G119" s="7" t="s">
        <f>=DATEDIF(A119,$N$2,"ym")</f>
      </c>
      <c r="H119" s="7" t="s">
        <f>=DATEDIF(A119,$N$2,"md")</f>
      </c>
      <c r="I119" s="7" t="n">
        <v>1372</v>
      </c>
      <c r="J119" s="18" t="n">
        <v>6.0323076923077</v>
      </c>
      <c r="K119" s="6" t="s">
        <f>=Портфель!F31*Портфель!$Q$13</f>
      </c>
      <c r="L119" s="6" t="s">
        <f>=(K119-J119)*E119</f>
      </c>
      <c r="M119" s="6" t="s">
        <f>=MAX(0,L119*0.13)</f>
      </c>
    </row>
    <row collapsed="false" customFormat="false" customHeight="false" hidden="false" ht="12.1" outlineLevel="0" r="120">
      <c r="A120" s="37" t="n">
        <v>44617</v>
      </c>
      <c r="B120" s="17" t="s">
        <v>555</v>
      </c>
      <c r="C120" s="17" t="s">
        <v>90</v>
      </c>
      <c r="D120" s="17" t="s">
        <v>92</v>
      </c>
      <c r="E120" s="18" t="n">
        <v>63</v>
      </c>
      <c r="F120" s="7" t="s">
        <f>=DATEDIF(A120,$N$2,"y")</f>
      </c>
      <c r="G120" s="7" t="s">
        <f>=DATEDIF(A120,$N$2,"ym")</f>
      </c>
      <c r="H120" s="7" t="s">
        <f>=DATEDIF(A120,$N$2,"md")</f>
      </c>
      <c r="I120" s="7" t="n">
        <v>1335</v>
      </c>
      <c r="J120" s="18" t="n">
        <v>4.7233333333333</v>
      </c>
      <c r="K120" s="6" t="s">
        <f>=Портфель!F31*Портфель!$Q$13</f>
      </c>
      <c r="L120" s="6" t="s">
        <f>=(K120-J120)*E120</f>
      </c>
      <c r="M120" s="6" t="s">
        <f>=MAX(0,L120*0.13)</f>
      </c>
    </row>
    <row collapsed="false" customFormat="false" customHeight="false" hidden="false" ht="12.1" outlineLevel="0" r="121">
      <c r="A121" s="37" t="n">
        <v>44676</v>
      </c>
      <c r="B121" s="17" t="s">
        <v>555</v>
      </c>
      <c r="C121" s="17" t="s">
        <v>90</v>
      </c>
      <c r="D121" s="17" t="s">
        <v>92</v>
      </c>
      <c r="E121" s="18" t="n">
        <v>100</v>
      </c>
      <c r="F121" s="7" t="s">
        <f>=DATEDIF(A121,$N$2,"y")</f>
      </c>
      <c r="G121" s="7" t="s">
        <f>=DATEDIF(A121,$N$2,"ym")</f>
      </c>
      <c r="H121" s="7" t="s">
        <f>=DATEDIF(A121,$N$2,"md")</f>
      </c>
      <c r="I121" s="7" t="n">
        <v>1276</v>
      </c>
      <c r="J121" s="18" t="n">
        <v>3.8487</v>
      </c>
      <c r="K121" s="6" t="s">
        <f>=Портфель!F31*Портфель!$Q$13</f>
      </c>
      <c r="L121" s="6" t="s">
        <f>=(K121-J121)*E121</f>
      </c>
      <c r="M121" s="6" t="s">
        <f>=MAX(0,L121*0.13)</f>
      </c>
    </row>
    <row collapsed="false" customFormat="false" customHeight="false" hidden="false" ht="12.1" outlineLevel="0" r="122">
      <c r="A122" s="37" t="n">
        <v>44732</v>
      </c>
      <c r="B122" s="17" t="s">
        <v>555</v>
      </c>
      <c r="C122" s="17" t="s">
        <v>90</v>
      </c>
      <c r="D122" s="17" t="s">
        <v>92</v>
      </c>
      <c r="E122" s="18" t="n">
        <v>50</v>
      </c>
      <c r="F122" s="7" t="s">
        <f>=DATEDIF(A122,$N$2,"y")</f>
      </c>
      <c r="G122" s="7" t="s">
        <f>=DATEDIF(A122,$N$2,"ym")</f>
      </c>
      <c r="H122" s="7" t="s">
        <f>=DATEDIF(A122,$N$2,"md")</f>
      </c>
      <c r="I122" s="7" t="n">
        <v>1220</v>
      </c>
      <c r="J122" s="18" t="n">
        <v>4.2228</v>
      </c>
      <c r="K122" s="6" t="s">
        <f>=Портфель!F31*Портфель!$Q$13</f>
      </c>
      <c r="L122" s="6" t="s">
        <f>=(K122-J122)*E122</f>
      </c>
      <c r="M122" s="6" t="s">
        <f>=MAX(0,L122*0.13)</f>
      </c>
    </row>
    <row collapsed="false" customFormat="false" customHeight="false" hidden="false" ht="12.1" outlineLevel="0" r="123">
      <c r="A123" s="37" t="n">
        <v>44769</v>
      </c>
      <c r="B123" s="17" t="s">
        <v>555</v>
      </c>
      <c r="C123" s="17" t="s">
        <v>90</v>
      </c>
      <c r="D123" s="17" t="s">
        <v>92</v>
      </c>
      <c r="E123" s="18" t="n">
        <v>27</v>
      </c>
      <c r="F123" s="7" t="s">
        <f>=DATEDIF(A123,$N$2,"y")</f>
      </c>
      <c r="G123" s="7" t="s">
        <f>=DATEDIF(A123,$N$2,"ym")</f>
      </c>
      <c r="H123" s="7" t="s">
        <f>=DATEDIF(A123,$N$2,"md")</f>
      </c>
      <c r="I123" s="7" t="n">
        <v>1183</v>
      </c>
      <c r="J123" s="18" t="n">
        <v>3.9411111111111</v>
      </c>
      <c r="K123" s="6" t="s">
        <f>=Портфель!F31*Портфель!$Q$13</f>
      </c>
      <c r="L123" s="6" t="s">
        <f>=(K123-J123)*E123</f>
      </c>
      <c r="M123" s="6" t="s">
        <f>=MAX(0,L123*0.13)</f>
      </c>
    </row>
    <row collapsed="false" customFormat="false" customHeight="false" hidden="false" ht="12.1" outlineLevel="0" r="124">
      <c r="A124" s="37" t="n">
        <v>44923</v>
      </c>
      <c r="B124" s="17" t="s">
        <v>555</v>
      </c>
      <c r="C124" s="17" t="s">
        <v>90</v>
      </c>
      <c r="D124" s="17" t="s">
        <v>92</v>
      </c>
      <c r="E124" s="18" t="n">
        <v>50</v>
      </c>
      <c r="F124" s="7" t="s">
        <f>=DATEDIF(A124,$N$2,"y")</f>
      </c>
      <c r="G124" s="7" t="s">
        <f>=DATEDIF(A124,$N$2,"ym")</f>
      </c>
      <c r="H124" s="7" t="s">
        <f>=DATEDIF(A124,$N$2,"md")</f>
      </c>
      <c r="I124" s="7" t="n">
        <v>1029</v>
      </c>
      <c r="J124" s="18" t="n">
        <v>4.1098</v>
      </c>
      <c r="K124" s="6" t="s">
        <f>=Портфель!F31*Портфель!$Q$13</f>
      </c>
      <c r="L124" s="6" t="s">
        <f>=(K124-J124)*E124</f>
      </c>
      <c r="M124" s="6" t="s">
        <f>=MAX(0,L124*0.13)</f>
      </c>
    </row>
    <row collapsed="false" customFormat="false" customHeight="false" hidden="false" ht="12.1" outlineLevel="0" r="125">
      <c r="A125" s="37" t="n">
        <v>45071</v>
      </c>
      <c r="B125" s="17" t="s">
        <v>555</v>
      </c>
      <c r="C125" s="17" t="s">
        <v>90</v>
      </c>
      <c r="D125" s="17" t="s">
        <v>92</v>
      </c>
      <c r="E125" s="18" t="n">
        <v>55</v>
      </c>
      <c r="F125" s="7" t="s">
        <f>=DATEDIF(A125,$N$2,"y")</f>
      </c>
      <c r="G125" s="7" t="s">
        <f>=DATEDIF(A125,$N$2,"ym")</f>
      </c>
      <c r="H125" s="7" t="s">
        <f>=DATEDIF(A125,$N$2,"md")</f>
      </c>
      <c r="I125" s="7" t="n">
        <v>881</v>
      </c>
      <c r="J125" s="18" t="n">
        <v>5.2167272727273</v>
      </c>
      <c r="K125" s="6" t="s">
        <f>=Портфель!F31*Портфель!$Q$13</f>
      </c>
      <c r="L125" s="6" t="s">
        <f>=(K125-J125)*E125</f>
      </c>
      <c r="M125" s="6" t="s">
        <f>=MAX(0,L125*0.13)</f>
      </c>
    </row>
    <row collapsed="false" customFormat="false" customHeight="false" hidden="false" ht="12.1" outlineLevel="0" r="126">
      <c r="A126" s="37" t="n">
        <v>44382</v>
      </c>
      <c r="B126" s="17" t="s">
        <v>555</v>
      </c>
      <c r="C126" s="17" t="s">
        <v>93</v>
      </c>
      <c r="D126" s="17" t="s">
        <v>94</v>
      </c>
      <c r="E126" s="18" t="n">
        <v>3</v>
      </c>
      <c r="F126" s="7" t="s">
        <f>=DATEDIF(A126,$N$2,"y")</f>
      </c>
      <c r="G126" s="7" t="s">
        <f>=DATEDIF(A126,$N$2,"ym")</f>
      </c>
      <c r="H126" s="7" t="s">
        <f>=DATEDIF(A126,$N$2,"md")</f>
      </c>
      <c r="I126" s="7" t="n">
        <v>1570</v>
      </c>
      <c r="J126" s="18" t="n">
        <v>92.228</v>
      </c>
      <c r="K126" s="6" t="s">
        <f>=Портфель!F32*Портфель!$Q$17</f>
      </c>
      <c r="L126" s="6" t="s">
        <f>=(K126-J126)*E126</f>
      </c>
      <c r="M126" s="6" t="s">
        <f>=MAX(0,L126*0.13)</f>
      </c>
    </row>
    <row collapsed="false" customFormat="false" customHeight="false" hidden="false" ht="12.1" outlineLevel="0" r="127">
      <c r="A127" s="37" t="n">
        <v>44434</v>
      </c>
      <c r="B127" s="17" t="s">
        <v>555</v>
      </c>
      <c r="C127" s="17" t="s">
        <v>93</v>
      </c>
      <c r="D127" s="17" t="s">
        <v>94</v>
      </c>
      <c r="E127" s="18" t="n">
        <v>5</v>
      </c>
      <c r="F127" s="7" t="s">
        <f>=DATEDIF(A127,$N$2,"y")</f>
      </c>
      <c r="G127" s="7" t="s">
        <f>=DATEDIF(A127,$N$2,"ym")</f>
      </c>
      <c r="H127" s="7" t="s">
        <f>=DATEDIF(A127,$N$2,"md")</f>
      </c>
      <c r="I127" s="7" t="n">
        <v>1518</v>
      </c>
      <c r="J127" s="18" t="n">
        <v>97.58</v>
      </c>
      <c r="K127" s="6" t="s">
        <f>=Портфель!F32*Портфель!$Q$17</f>
      </c>
      <c r="L127" s="6" t="s">
        <f>=(K127-J127)*E127</f>
      </c>
      <c r="M127" s="6" t="s">
        <f>=MAX(0,L127*0.13)</f>
      </c>
    </row>
    <row collapsed="false" customFormat="false" customHeight="false" hidden="false" ht="12.1" outlineLevel="0" r="128">
      <c r="A128" s="37" t="n">
        <v>44454</v>
      </c>
      <c r="B128" s="17" t="s">
        <v>555</v>
      </c>
      <c r="C128" s="17" t="s">
        <v>95</v>
      </c>
      <c r="D128" s="17" t="s">
        <v>96</v>
      </c>
      <c r="E128" s="18" t="n">
        <v>135</v>
      </c>
      <c r="F128" s="7" t="s">
        <f>=DATEDIF(A128,$N$2,"y")</f>
      </c>
      <c r="G128" s="7" t="s">
        <f>=DATEDIF(A128,$N$2,"ym")</f>
      </c>
      <c r="H128" s="7" t="s">
        <f>=DATEDIF(A128,$N$2,"md")</f>
      </c>
      <c r="I128" s="7" t="n">
        <v>1498</v>
      </c>
      <c r="J128" s="18" t="n">
        <v>1.095037037037</v>
      </c>
      <c r="K128" s="6" t="s">
        <f>=Портфель!F33*Портфель!$Q$13</f>
      </c>
      <c r="L128" s="6" t="s">
        <f>=(K128-J128)*E128</f>
      </c>
      <c r="M128" s="6" t="s">
        <f>=MAX(0,L128*0.13)</f>
      </c>
    </row>
    <row collapsed="false" customFormat="false" customHeight="false" hidden="false" ht="12.1" outlineLevel="0" r="129">
      <c r="A129" s="37" t="n">
        <v>44494</v>
      </c>
      <c r="B129" s="17" t="s">
        <v>555</v>
      </c>
      <c r="C129" s="17" t="s">
        <v>95</v>
      </c>
      <c r="D129" s="17" t="s">
        <v>96</v>
      </c>
      <c r="E129" s="18" t="n">
        <v>43</v>
      </c>
      <c r="F129" s="7" t="s">
        <f>=DATEDIF(A129,$N$2,"y")</f>
      </c>
      <c r="G129" s="7" t="s">
        <f>=DATEDIF(A129,$N$2,"ym")</f>
      </c>
      <c r="H129" s="7" t="s">
        <f>=DATEDIF(A129,$N$2,"md")</f>
      </c>
      <c r="I129" s="7" t="n">
        <v>1458</v>
      </c>
      <c r="J129" s="18" t="n">
        <v>1.0516279069767</v>
      </c>
      <c r="K129" s="6" t="s">
        <f>=Портфель!F33*Портфель!$Q$13</f>
      </c>
      <c r="L129" s="6" t="s">
        <f>=(K129-J129)*E129</f>
      </c>
      <c r="M129" s="6" t="s">
        <f>=MAX(0,L129*0.13)</f>
      </c>
    </row>
    <row collapsed="false" customFormat="false" customHeight="false" hidden="false" ht="12.1" outlineLevel="0" r="130">
      <c r="A130" s="37" t="n">
        <v>44498</v>
      </c>
      <c r="B130" s="17" t="s">
        <v>555</v>
      </c>
      <c r="C130" s="17" t="s">
        <v>95</v>
      </c>
      <c r="D130" s="17" t="s">
        <v>96</v>
      </c>
      <c r="E130" s="18" t="n">
        <v>140</v>
      </c>
      <c r="F130" s="7" t="s">
        <f>=DATEDIF(A130,$N$2,"y")</f>
      </c>
      <c r="G130" s="7" t="s">
        <f>=DATEDIF(A130,$N$2,"ym")</f>
      </c>
      <c r="H130" s="7" t="s">
        <f>=DATEDIF(A130,$N$2,"md")</f>
      </c>
      <c r="I130" s="7" t="n">
        <v>1454</v>
      </c>
      <c r="J130" s="18" t="n">
        <v>1.0526428571429</v>
      </c>
      <c r="K130" s="6" t="s">
        <f>=Портфель!F33*Портфель!$Q$13</f>
      </c>
      <c r="L130" s="6" t="s">
        <f>=(K130-J130)*E130</f>
      </c>
      <c r="M130" s="6" t="s">
        <f>=MAX(0,L130*0.13)</f>
      </c>
    </row>
    <row collapsed="false" customFormat="false" customHeight="false" hidden="false" ht="12.1" outlineLevel="0" r="131">
      <c r="A131" s="37" t="n">
        <v>44403</v>
      </c>
      <c r="B131" s="17" t="s">
        <v>555</v>
      </c>
      <c r="C131" s="17" t="s">
        <v>97</v>
      </c>
      <c r="D131" s="17" t="s">
        <v>98</v>
      </c>
      <c r="E131" s="18" t="n">
        <v>6</v>
      </c>
      <c r="F131" s="7" t="s">
        <f>=DATEDIF(A131,$N$2,"y")</f>
      </c>
      <c r="G131" s="7" t="s">
        <f>=DATEDIF(A131,$N$2,"ym")</f>
      </c>
      <c r="H131" s="7" t="s">
        <f>=DATEDIF(A131,$N$2,"md")</f>
      </c>
      <c r="I131" s="7" t="n">
        <v>1549</v>
      </c>
      <c r="J131" s="18" t="n">
        <v>71.806666666667</v>
      </c>
      <c r="K131" s="6" t="s">
        <f>=Портфель!F34*Портфель!$Q$13</f>
      </c>
      <c r="L131" s="6" t="s">
        <f>=(K131-J131)*E131</f>
      </c>
      <c r="M131" s="6" t="s">
        <f>=MAX(0,L131*0.13)</f>
      </c>
    </row>
    <row collapsed="false" customFormat="false" customHeight="false" hidden="false" ht="12.1" outlineLevel="0" r="132">
      <c r="A132" s="37" t="n">
        <v>44676</v>
      </c>
      <c r="B132" s="17" t="s">
        <v>555</v>
      </c>
      <c r="C132" s="17" t="s">
        <v>99</v>
      </c>
      <c r="D132" s="17" t="s">
        <v>100</v>
      </c>
      <c r="E132" s="18" t="n">
        <v>15</v>
      </c>
      <c r="F132" s="7" t="s">
        <f>=DATEDIF(A132,$N$2,"y")</f>
      </c>
      <c r="G132" s="7" t="s">
        <f>=DATEDIF(A132,$N$2,"ym")</f>
      </c>
      <c r="H132" s="7" t="s">
        <f>=DATEDIF(A132,$N$2,"md")</f>
      </c>
      <c r="I132" s="7" t="n">
        <v>1276</v>
      </c>
      <c r="J132" s="18" t="n">
        <v>11.069333333333</v>
      </c>
      <c r="K132" s="6" t="s">
        <f>=Портфель!F35*Портфель!$Q$13</f>
      </c>
      <c r="L132" s="6" t="s">
        <f>=(K132-J132)*E132</f>
      </c>
      <c r="M132" s="6" t="s">
        <f>=MAX(0,L132*0.13)</f>
      </c>
    </row>
    <row collapsed="false" customFormat="false" customHeight="false" hidden="false" ht="12.1" outlineLevel="0" r="133">
      <c r="A133" s="37" t="n">
        <v>44740</v>
      </c>
      <c r="B133" s="17" t="s">
        <v>555</v>
      </c>
      <c r="C133" s="17" t="s">
        <v>99</v>
      </c>
      <c r="D133" s="17" t="s">
        <v>100</v>
      </c>
      <c r="E133" s="18" t="n">
        <v>28</v>
      </c>
      <c r="F133" s="7" t="s">
        <f>=DATEDIF(A133,$N$2,"y")</f>
      </c>
      <c r="G133" s="7" t="s">
        <f>=DATEDIF(A133,$N$2,"ym")</f>
      </c>
      <c r="H133" s="7" t="s">
        <f>=DATEDIF(A133,$N$2,"md")</f>
      </c>
      <c r="I133" s="7" t="n">
        <v>1212</v>
      </c>
      <c r="J133" s="18" t="n">
        <v>12.227142857143</v>
      </c>
      <c r="K133" s="6" t="s">
        <f>=Портфель!F35*Портфель!$Q$13</f>
      </c>
      <c r="L133" s="6" t="s">
        <f>=(K133-J133)*E133</f>
      </c>
      <c r="M133" s="6" t="s">
        <f>=MAX(0,L133*0.13)</f>
      </c>
    </row>
    <row collapsed="false" customFormat="false" customHeight="false" hidden="false" ht="12.1" outlineLevel="0" r="134">
      <c r="A134" s="37" t="n">
        <v>44382</v>
      </c>
      <c r="B134" s="17" t="s">
        <v>555</v>
      </c>
      <c r="C134" s="17" t="s">
        <v>101</v>
      </c>
      <c r="D134" s="17" t="s">
        <v>102</v>
      </c>
      <c r="E134" s="18" t="n">
        <v>270</v>
      </c>
      <c r="F134" s="7" t="s">
        <f>=DATEDIF(A134,$N$2,"y")</f>
      </c>
      <c r="G134" s="7" t="s">
        <f>=DATEDIF(A134,$N$2,"ym")</f>
      </c>
      <c r="H134" s="7" t="s">
        <f>=DATEDIF(A134,$N$2,"md")</f>
      </c>
      <c r="I134" s="7" t="n">
        <v>1570</v>
      </c>
      <c r="J134" s="18" t="n">
        <v>1.8542962962963</v>
      </c>
      <c r="K134" s="6" t="s">
        <f>=Портфель!F36*Портфель!$Q$13</f>
      </c>
      <c r="L134" s="6" t="s">
        <f>=(K134-J134)*E134</f>
      </c>
      <c r="M134" s="6" t="s">
        <f>=MAX(0,L134*0.13)</f>
      </c>
    </row>
    <row collapsed="false" customFormat="false" customHeight="false" hidden="false" ht="12.1" outlineLevel="0" r="135">
      <c r="A135" s="37" t="n">
        <v>44558</v>
      </c>
      <c r="B135" s="17" t="s">
        <v>555</v>
      </c>
      <c r="C135" s="17" t="s">
        <v>103</v>
      </c>
      <c r="D135" s="17" t="s">
        <v>104</v>
      </c>
      <c r="E135" s="18" t="n">
        <v>1</v>
      </c>
      <c r="F135" s="7" t="s">
        <f>=DATEDIF(A135,$N$2,"y")</f>
      </c>
      <c r="G135" s="7" t="s">
        <f>=DATEDIF(A135,$N$2,"ym")</f>
      </c>
      <c r="H135" s="7" t="s">
        <f>=DATEDIF(A135,$N$2,"md")</f>
      </c>
      <c r="I135" s="7" t="n">
        <v>1394</v>
      </c>
      <c r="J135" s="18" t="n">
        <v>76.01</v>
      </c>
      <c r="K135" s="6" t="s">
        <f>=Портфель!F37*Портфель!$Q$13</f>
      </c>
      <c r="L135" s="6" t="s">
        <f>=(K135-J135)*E135</f>
      </c>
      <c r="M135" s="6" t="s">
        <f>=MAX(0,L135*0.13)</f>
      </c>
    </row>
    <row collapsed="false" customFormat="false" customHeight="false" hidden="false" ht="12.1" outlineLevel="0" r="136">
      <c r="A136" s="37" t="n">
        <v>44578</v>
      </c>
      <c r="B136" s="17" t="s">
        <v>555</v>
      </c>
      <c r="C136" s="17" t="s">
        <v>103</v>
      </c>
      <c r="D136" s="17" t="s">
        <v>104</v>
      </c>
      <c r="E136" s="18" t="n">
        <v>2</v>
      </c>
      <c r="F136" s="7" t="s">
        <f>=DATEDIF(A136,$N$2,"y")</f>
      </c>
      <c r="G136" s="7" t="s">
        <f>=DATEDIF(A136,$N$2,"ym")</f>
      </c>
      <c r="H136" s="7" t="s">
        <f>=DATEDIF(A136,$N$2,"md")</f>
      </c>
      <c r="I136" s="7" t="n">
        <v>1374</v>
      </c>
      <c r="J136" s="18" t="n">
        <v>77.44</v>
      </c>
      <c r="K136" s="6" t="s">
        <f>=Портфель!F37*Портфель!$Q$13</f>
      </c>
      <c r="L136" s="6" t="s">
        <f>=(K136-J136)*E136</f>
      </c>
      <c r="M136" s="6" t="s">
        <f>=MAX(0,L136*0.13)</f>
      </c>
    </row>
    <row collapsed="false" customFormat="false" customHeight="false" hidden="false" ht="12.1" outlineLevel="0" r="137">
      <c r="A137" s="37" t="n">
        <v>44594</v>
      </c>
      <c r="B137" s="17" t="s">
        <v>555</v>
      </c>
      <c r="C137" s="17" t="s">
        <v>103</v>
      </c>
      <c r="D137" s="17" t="s">
        <v>104</v>
      </c>
      <c r="E137" s="18" t="n">
        <v>1</v>
      </c>
      <c r="F137" s="7" t="s">
        <f>=DATEDIF(A137,$N$2,"y")</f>
      </c>
      <c r="G137" s="7" t="s">
        <f>=DATEDIF(A137,$N$2,"ym")</f>
      </c>
      <c r="H137" s="7" t="s">
        <f>=DATEDIF(A137,$N$2,"md")</f>
      </c>
      <c r="I137" s="7" t="n">
        <v>1358</v>
      </c>
      <c r="J137" s="18" t="n">
        <v>76.75</v>
      </c>
      <c r="K137" s="6" t="s">
        <f>=Портфель!F37*Портфель!$Q$13</f>
      </c>
      <c r="L137" s="6" t="s">
        <f>=(K137-J137)*E137</f>
      </c>
      <c r="M137" s="6" t="s">
        <f>=MAX(0,L137*0.13)</f>
      </c>
    </row>
    <row collapsed="false" customFormat="false" customHeight="false" hidden="false" ht="12.1" outlineLevel="0" r="138">
      <c r="A138" s="37" t="n">
        <v>44602</v>
      </c>
      <c r="B138" s="17" t="s">
        <v>555</v>
      </c>
      <c r="C138" s="17" t="s">
        <v>103</v>
      </c>
      <c r="D138" s="17" t="s">
        <v>104</v>
      </c>
      <c r="E138" s="18" t="n">
        <v>1</v>
      </c>
      <c r="F138" s="7" t="s">
        <f>=DATEDIF(A138,$N$2,"y")</f>
      </c>
      <c r="G138" s="7" t="s">
        <f>=DATEDIF(A138,$N$2,"ym")</f>
      </c>
      <c r="H138" s="7" t="s">
        <f>=DATEDIF(A138,$N$2,"md")</f>
      </c>
      <c r="I138" s="7" t="n">
        <v>1350</v>
      </c>
      <c r="J138" s="18" t="n">
        <v>75.85</v>
      </c>
      <c r="K138" s="6" t="s">
        <f>=Портфель!F37*Портфель!$Q$13</f>
      </c>
      <c r="L138" s="6" t="s">
        <f>=(K138-J138)*E138</f>
      </c>
      <c r="M138" s="6" t="s">
        <f>=MAX(0,L138*0.13)</f>
      </c>
    </row>
    <row collapsed="false" customFormat="false" customHeight="false" hidden="false" ht="12.1" outlineLevel="0" r="139">
      <c r="A139" s="37" t="n">
        <v>44610</v>
      </c>
      <c r="B139" s="17" t="s">
        <v>555</v>
      </c>
      <c r="C139" s="17" t="s">
        <v>103</v>
      </c>
      <c r="D139" s="17" t="s">
        <v>104</v>
      </c>
      <c r="E139" s="18" t="n">
        <v>2</v>
      </c>
      <c r="F139" s="7" t="s">
        <f>=DATEDIF(A139,$N$2,"y")</f>
      </c>
      <c r="G139" s="7" t="s">
        <f>=DATEDIF(A139,$N$2,"ym")</f>
      </c>
      <c r="H139" s="7" t="s">
        <f>=DATEDIF(A139,$N$2,"md")</f>
      </c>
      <c r="I139" s="7" t="n">
        <v>1342</v>
      </c>
      <c r="J139" s="18" t="n">
        <v>76.455</v>
      </c>
      <c r="K139" s="6" t="s">
        <f>=Портфель!F37*Портфель!$Q$13</f>
      </c>
      <c r="L139" s="6" t="s">
        <f>=(K139-J139)*E139</f>
      </c>
      <c r="M139" s="6" t="s">
        <f>=MAX(0,L139*0.13)</f>
      </c>
    </row>
    <row collapsed="false" customFormat="false" customHeight="false" hidden="false" ht="12.1" outlineLevel="0" r="140">
      <c r="A140" s="37" t="n">
        <v>44399</v>
      </c>
      <c r="B140" s="17" t="s">
        <v>555</v>
      </c>
      <c r="C140" s="17" t="s">
        <v>105</v>
      </c>
      <c r="D140" s="17" t="s">
        <v>106</v>
      </c>
      <c r="E140" s="18" t="n">
        <v>71</v>
      </c>
      <c r="F140" s="7" t="s">
        <f>=DATEDIF(A140,$N$2,"y")</f>
      </c>
      <c r="G140" s="7" t="s">
        <f>=DATEDIF(A140,$N$2,"ym")</f>
      </c>
      <c r="H140" s="7" t="s">
        <f>=DATEDIF(A140,$N$2,"md")</f>
      </c>
      <c r="I140" s="7" t="n">
        <v>1553</v>
      </c>
      <c r="J140" s="18" t="n">
        <v>6.9746478873239</v>
      </c>
      <c r="K140" s="6" t="s">
        <f>=Портфель!F38*Портфель!$Q$13</f>
      </c>
      <c r="L140" s="6" t="s">
        <f>=(K140-J140)*E140</f>
      </c>
      <c r="M140" s="6" t="s">
        <f>=MAX(0,L140*0.13)</f>
      </c>
    </row>
    <row collapsed="false" customFormat="false" customHeight="false" hidden="false" ht="12.1" outlineLevel="0" r="141">
      <c r="A141" s="37" t="n">
        <v>44610</v>
      </c>
      <c r="B141" s="17" t="s">
        <v>555</v>
      </c>
      <c r="C141" s="17" t="s">
        <v>105</v>
      </c>
      <c r="D141" s="17" t="s">
        <v>106</v>
      </c>
      <c r="E141" s="18" t="n">
        <v>27</v>
      </c>
      <c r="F141" s="7" t="s">
        <f>=DATEDIF(A141,$N$2,"y")</f>
      </c>
      <c r="G141" s="7" t="s">
        <f>=DATEDIF(A141,$N$2,"ym")</f>
      </c>
      <c r="H141" s="7" t="s">
        <f>=DATEDIF(A141,$N$2,"md")</f>
      </c>
      <c r="I141" s="7" t="n">
        <v>1342</v>
      </c>
      <c r="J141" s="18" t="n">
        <v>5.7537037037037</v>
      </c>
      <c r="K141" s="6" t="s">
        <f>=Портфель!F38*Портфель!$Q$13</f>
      </c>
      <c r="L141" s="6" t="s">
        <f>=(K141-J141)*E141</f>
      </c>
      <c r="M141" s="6" t="s">
        <f>=MAX(0,L141*0.13)</f>
      </c>
    </row>
    <row collapsed="false" customFormat="false" customHeight="false" hidden="false" ht="12.1" outlineLevel="0" r="142">
      <c r="A142" s="37" t="n">
        <v>44573</v>
      </c>
      <c r="B142" s="17" t="s">
        <v>555</v>
      </c>
      <c r="C142" s="17" t="s">
        <v>107</v>
      </c>
      <c r="D142" s="17" t="s">
        <v>108</v>
      </c>
      <c r="E142" s="18" t="n">
        <v>11</v>
      </c>
      <c r="F142" s="7" t="s">
        <f>=DATEDIF(A142,$N$2,"y")</f>
      </c>
      <c r="G142" s="7" t="s">
        <f>=DATEDIF(A142,$N$2,"ym")</f>
      </c>
      <c r="H142" s="7" t="s">
        <f>=DATEDIF(A142,$N$2,"md")</f>
      </c>
      <c r="I142" s="7" t="n">
        <v>1379</v>
      </c>
      <c r="J142" s="18" t="n">
        <v>8.97</v>
      </c>
      <c r="K142" s="6" t="s">
        <f>=Портфель!F39*Портфель!$Q$13</f>
      </c>
      <c r="L142" s="6" t="s">
        <f>=(K142-J142)*E142</f>
      </c>
      <c r="M142" s="6" t="s">
        <f>=MAX(0,L142*0.13)</f>
      </c>
    </row>
    <row collapsed="false" customFormat="false" customHeight="false" hidden="false" ht="12.1" outlineLevel="0" r="143">
      <c r="A143" s="37" t="n">
        <v>44578</v>
      </c>
      <c r="B143" s="17" t="s">
        <v>555</v>
      </c>
      <c r="C143" s="17" t="s">
        <v>107</v>
      </c>
      <c r="D143" s="17" t="s">
        <v>108</v>
      </c>
      <c r="E143" s="18" t="n">
        <v>15</v>
      </c>
      <c r="F143" s="7" t="s">
        <f>=DATEDIF(A143,$N$2,"y")</f>
      </c>
      <c r="G143" s="7" t="s">
        <f>=DATEDIF(A143,$N$2,"ym")</f>
      </c>
      <c r="H143" s="7" t="s">
        <f>=DATEDIF(A143,$N$2,"md")</f>
      </c>
      <c r="I143" s="7" t="n">
        <v>1374</v>
      </c>
      <c r="J143" s="18" t="n">
        <v>9.7526666666667</v>
      </c>
      <c r="K143" s="6" t="s">
        <f>=Портфель!F39*Портфель!$Q$13</f>
      </c>
      <c r="L143" s="6" t="s">
        <f>=(K143-J143)*E143</f>
      </c>
      <c r="M143" s="6" t="s">
        <f>=MAX(0,L143*0.13)</f>
      </c>
    </row>
    <row collapsed="false" customFormat="false" customHeight="false" hidden="false" ht="12.1" outlineLevel="0" r="144">
      <c r="A144" s="37" t="n">
        <v>44594</v>
      </c>
      <c r="B144" s="17" t="s">
        <v>555</v>
      </c>
      <c r="C144" s="17" t="s">
        <v>107</v>
      </c>
      <c r="D144" s="17" t="s">
        <v>108</v>
      </c>
      <c r="E144" s="18" t="n">
        <v>12</v>
      </c>
      <c r="F144" s="7" t="s">
        <f>=DATEDIF(A144,$N$2,"y")</f>
      </c>
      <c r="G144" s="7" t="s">
        <f>=DATEDIF(A144,$N$2,"ym")</f>
      </c>
      <c r="H144" s="7" t="s">
        <f>=DATEDIF(A144,$N$2,"md")</f>
      </c>
      <c r="I144" s="7" t="n">
        <v>1358</v>
      </c>
      <c r="J144" s="18" t="n">
        <v>8.075</v>
      </c>
      <c r="K144" s="6" t="s">
        <f>=Портфель!F39*Портфель!$Q$13</f>
      </c>
      <c r="L144" s="6" t="s">
        <f>=(K144-J144)*E144</f>
      </c>
      <c r="M144" s="6" t="s">
        <f>=MAX(0,L144*0.13)</f>
      </c>
    </row>
    <row collapsed="false" customFormat="false" customHeight="false" hidden="false" ht="12.1" outlineLevel="0" r="145">
      <c r="A145" s="37" t="n">
        <v>44610</v>
      </c>
      <c r="B145" s="17" t="s">
        <v>555</v>
      </c>
      <c r="C145" s="17" t="s">
        <v>107</v>
      </c>
      <c r="D145" s="17" t="s">
        <v>108</v>
      </c>
      <c r="E145" s="18" t="n">
        <v>12</v>
      </c>
      <c r="F145" s="7" t="s">
        <f>=DATEDIF(A145,$N$2,"y")</f>
      </c>
      <c r="G145" s="7" t="s">
        <f>=DATEDIF(A145,$N$2,"ym")</f>
      </c>
      <c r="H145" s="7" t="s">
        <f>=DATEDIF(A145,$N$2,"md")</f>
      </c>
      <c r="I145" s="7" t="n">
        <v>1342</v>
      </c>
      <c r="J145" s="18" t="n">
        <v>8.1216666666667</v>
      </c>
      <c r="K145" s="6" t="s">
        <f>=Портфель!F39*Портфель!$Q$13</f>
      </c>
      <c r="L145" s="6" t="s">
        <f>=(K145-J145)*E145</f>
      </c>
      <c r="M145" s="6" t="s">
        <f>=MAX(0,L145*0.13)</f>
      </c>
    </row>
    <row collapsed="false" customFormat="false" customHeight="false" hidden="false" ht="12.1" outlineLevel="0" r="146">
      <c r="A146" s="37" t="n">
        <v>44403</v>
      </c>
      <c r="B146" s="17" t="s">
        <v>555</v>
      </c>
      <c r="C146" s="17" t="s">
        <v>109</v>
      </c>
      <c r="D146" s="17" t="s">
        <v>110</v>
      </c>
      <c r="E146" s="18" t="n">
        <v>43</v>
      </c>
      <c r="F146" s="7" t="s">
        <f>=DATEDIF(A146,$N$2,"y")</f>
      </c>
      <c r="G146" s="7" t="s">
        <f>=DATEDIF(A146,$N$2,"ym")</f>
      </c>
      <c r="H146" s="7" t="s">
        <f>=DATEDIF(A146,$N$2,"md")</f>
      </c>
      <c r="I146" s="7" t="n">
        <v>1549</v>
      </c>
      <c r="J146" s="18" t="n">
        <v>10.208837209302</v>
      </c>
      <c r="K146" s="6" t="s">
        <f>=Портфель!F40*Портфель!$Q$13</f>
      </c>
      <c r="L146" s="6" t="s">
        <f>=(K146-J146)*E146</f>
      </c>
      <c r="M146" s="6" t="s">
        <f>=MAX(0,L146*0.13)</f>
      </c>
    </row>
    <row collapsed="false" customFormat="false" customHeight="false" hidden="false" ht="12.1" outlineLevel="0" r="147">
      <c r="A147" s="37" t="n">
        <v>44462</v>
      </c>
      <c r="B147" s="17" t="s">
        <v>555</v>
      </c>
      <c r="C147" s="17" t="s">
        <v>109</v>
      </c>
      <c r="D147" s="17" t="s">
        <v>110</v>
      </c>
      <c r="E147" s="18" t="n">
        <v>46</v>
      </c>
      <c r="F147" s="7" t="s">
        <f>=DATEDIF(A147,$N$2,"y")</f>
      </c>
      <c r="G147" s="7" t="s">
        <f>=DATEDIF(A147,$N$2,"ym")</f>
      </c>
      <c r="H147" s="7" t="s">
        <f>=DATEDIF(A147,$N$2,"md")</f>
      </c>
      <c r="I147" s="7" t="n">
        <v>1490</v>
      </c>
      <c r="J147" s="18" t="n">
        <v>10.658043478261</v>
      </c>
      <c r="K147" s="6" t="s">
        <f>=Портфель!F40*Портфель!$Q$13</f>
      </c>
      <c r="L147" s="6" t="s">
        <f>=(K147-J147)*E147</f>
      </c>
      <c r="M147" s="6" t="s">
        <f>=MAX(0,L147*0.13)</f>
      </c>
    </row>
    <row collapsed="false" customFormat="false" customHeight="false" hidden="false" ht="12.1" outlineLevel="0" r="148">
      <c r="A148" s="37" t="n">
        <v>44494</v>
      </c>
      <c r="B148" s="17" t="s">
        <v>555</v>
      </c>
      <c r="C148" s="17" t="s">
        <v>109</v>
      </c>
      <c r="D148" s="17" t="s">
        <v>110</v>
      </c>
      <c r="E148" s="18" t="n">
        <v>45</v>
      </c>
      <c r="F148" s="7" t="s">
        <f>=DATEDIF(A148,$N$2,"y")</f>
      </c>
      <c r="G148" s="7" t="s">
        <f>=DATEDIF(A148,$N$2,"ym")</f>
      </c>
      <c r="H148" s="7" t="s">
        <f>=DATEDIF(A148,$N$2,"md")</f>
      </c>
      <c r="I148" s="7" t="n">
        <v>1458</v>
      </c>
      <c r="J148" s="18" t="n">
        <v>10.931111111111</v>
      </c>
      <c r="K148" s="6" t="s">
        <f>=Портфель!F40*Портфель!$Q$13</f>
      </c>
      <c r="L148" s="6" t="s">
        <f>=(K148-J148)*E148</f>
      </c>
      <c r="M148" s="6" t="s">
        <f>=MAX(0,L148*0.13)</f>
      </c>
    </row>
    <row collapsed="false" customFormat="false" customHeight="false" hidden="false" ht="12.1" outlineLevel="0" r="149">
      <c r="A149" s="37" t="n">
        <v>44286</v>
      </c>
      <c r="B149" s="17" t="s">
        <v>555</v>
      </c>
      <c r="C149" s="17" t="s">
        <v>112</v>
      </c>
      <c r="D149" s="17" t="s">
        <v>114</v>
      </c>
      <c r="E149" s="18" t="n">
        <v>1</v>
      </c>
      <c r="F149" s="7" t="s">
        <f>=DATEDIF(A149,$N$2,"y")</f>
      </c>
      <c r="G149" s="7" t="s">
        <f>=DATEDIF(A149,$N$2,"ym")</f>
      </c>
      <c r="H149" s="7" t="s">
        <f>=DATEDIF(A149,$N$2,"md")</f>
      </c>
      <c r="I149" s="7" t="n">
        <v>1666</v>
      </c>
      <c r="J149" s="18" t="n">
        <v>1070.96</v>
      </c>
      <c r="K149" s="6" t="s">
        <f>=Портфель!F42*Портфель!G42/100*Портфель!$Q$13</f>
      </c>
      <c r="L149" s="6" t="s">
        <f>=(K149-J149)*E149</f>
      </c>
      <c r="M149" s="6" t="s">
        <f>=MAX(0,L149*0.13)</f>
      </c>
    </row>
    <row collapsed="false" customFormat="false" customHeight="false" hidden="false" ht="12.1" outlineLevel="0" r="150">
      <c r="A150" s="37" t="n">
        <v>44502</v>
      </c>
      <c r="B150" s="17" t="s">
        <v>555</v>
      </c>
      <c r="C150" s="17" t="s">
        <v>112</v>
      </c>
      <c r="D150" s="17" t="s">
        <v>114</v>
      </c>
      <c r="E150" s="18" t="n">
        <v>1</v>
      </c>
      <c r="F150" s="7" t="s">
        <f>=DATEDIF(A150,$N$2,"y")</f>
      </c>
      <c r="G150" s="7" t="s">
        <f>=DATEDIF(A150,$N$2,"ym")</f>
      </c>
      <c r="H150" s="7" t="s">
        <f>=DATEDIF(A150,$N$2,"md")</f>
      </c>
      <c r="I150" s="7" t="n">
        <v>1450</v>
      </c>
      <c r="J150" s="18" t="n">
        <v>1026.6</v>
      </c>
      <c r="K150" s="6" t="s">
        <f>=Портфель!F42*Портфель!G42/100*Портфель!$Q$13</f>
      </c>
      <c r="L150" s="6" t="s">
        <f>=(K150-J150)*E150</f>
      </c>
      <c r="M150" s="6" t="s">
        <f>=MAX(0,L150*0.13)</f>
      </c>
    </row>
    <row collapsed="false" customFormat="false" customHeight="false" hidden="false" ht="12.1" outlineLevel="0" r="151">
      <c r="A151" s="37" t="n">
        <v>44302</v>
      </c>
      <c r="B151" s="17" t="s">
        <v>555</v>
      </c>
      <c r="C151" s="17" t="s">
        <v>116</v>
      </c>
      <c r="D151" s="17" t="s">
        <v>117</v>
      </c>
      <c r="E151" s="18" t="n">
        <v>1</v>
      </c>
      <c r="F151" s="7" t="s">
        <f>=DATEDIF(A151,$N$2,"y")</f>
      </c>
      <c r="G151" s="7" t="s">
        <f>=DATEDIF(A151,$N$2,"ym")</f>
      </c>
      <c r="H151" s="7" t="s">
        <f>=DATEDIF(A151,$N$2,"md")</f>
      </c>
      <c r="I151" s="7" t="n">
        <v>1650</v>
      </c>
      <c r="J151" s="18" t="n">
        <v>1061.46</v>
      </c>
      <c r="K151" s="6" t="s">
        <f>=Портфель!F43*Портфель!G43/100*Портфель!$Q$13</f>
      </c>
      <c r="L151" s="6" t="s">
        <f>=(K151-J151)*E151</f>
      </c>
      <c r="M151" s="6" t="s">
        <f>=MAX(0,L151*0.13)</f>
      </c>
    </row>
    <row collapsed="false" customFormat="false" customHeight="false" hidden="false" ht="12.1" outlineLevel="0" r="152">
      <c r="A152" s="37" t="n">
        <v>44610</v>
      </c>
      <c r="B152" s="17" t="s">
        <v>555</v>
      </c>
      <c r="C152" s="17" t="s">
        <v>116</v>
      </c>
      <c r="D152" s="17" t="s">
        <v>117</v>
      </c>
      <c r="E152" s="18" t="n">
        <v>1</v>
      </c>
      <c r="F152" s="7" t="s">
        <f>=DATEDIF(A152,$N$2,"y")</f>
      </c>
      <c r="G152" s="7" t="s">
        <f>=DATEDIF(A152,$N$2,"ym")</f>
      </c>
      <c r="H152" s="7" t="s">
        <f>=DATEDIF(A152,$N$2,"md")</f>
      </c>
      <c r="I152" s="7" t="n">
        <v>1342</v>
      </c>
      <c r="J152" s="18" t="n">
        <v>985.82</v>
      </c>
      <c r="K152" s="6" t="s">
        <f>=Портфель!F43*Портфель!G43/100*Портфель!$Q$13</f>
      </c>
      <c r="L152" s="6" t="s">
        <f>=(K152-J152)*E152</f>
      </c>
      <c r="M152" s="6" t="s">
        <f>=MAX(0,L152*0.13)</f>
      </c>
    </row>
    <row collapsed="false" customFormat="false" customHeight="false" hidden="false" ht="12.1" outlineLevel="0" r="153">
      <c r="A153" s="37" t="n">
        <v>44564</v>
      </c>
      <c r="B153" s="17" t="s">
        <v>555</v>
      </c>
      <c r="C153" s="17" t="s">
        <v>119</v>
      </c>
      <c r="D153" s="17" t="s">
        <v>120</v>
      </c>
      <c r="E153" s="18" t="n">
        <v>1</v>
      </c>
      <c r="F153" s="7" t="s">
        <f>=DATEDIF(A153,$N$2,"y")</f>
      </c>
      <c r="G153" s="7" t="s">
        <f>=DATEDIF(A153,$N$2,"ym")</f>
      </c>
      <c r="H153" s="7" t="s">
        <f>=DATEDIF(A153,$N$2,"md")</f>
      </c>
      <c r="I153" s="7" t="n">
        <v>1388</v>
      </c>
      <c r="J153" s="18" t="n">
        <v>1003.97</v>
      </c>
      <c r="K153" s="6" t="s">
        <f>=Портфель!F44*Портфель!G44/100*Портфель!$Q$13</f>
      </c>
      <c r="L153" s="6" t="s">
        <f>=(K153-J153)*E153</f>
      </c>
      <c r="M153" s="6" t="s">
        <f>=MAX(0,L153*0.13)</f>
      </c>
    </row>
    <row collapsed="false" customFormat="false" customHeight="false" hidden="false" ht="12.1" outlineLevel="0" r="154">
      <c r="A154" s="37" t="n">
        <v>0</v>
      </c>
      <c r="B154" s="17" t="s">
        <v>572</v>
      </c>
      <c r="C154" s="17" t="s">
        <v>572</v>
      </c>
      <c r="D154" s="17" t="s">
        <v>572</v>
      </c>
      <c r="E154" s="18" t="n">
        <v> </v>
      </c>
      <c r="F154" s="7" t="n">
        <v> </v>
      </c>
      <c r="G154" s="18" t="n">
        <v> </v>
      </c>
      <c r="H154" s="17" t="s">
        <v>572</v>
      </c>
      <c r="I154" s="7" t="n">
        <v> </v>
      </c>
      <c r="J154" s="18" t="n">
        <v> </v>
      </c>
      <c r="K154" s="18" t="n">
        <v> </v>
      </c>
      <c r="L154" s="18" t="n">
        <v> </v>
      </c>
      <c r="M154" s="18" t="n">
        <v> </v>
      </c>
    </row>
    <row collapsed="false" customFormat="false" customHeight="false" hidden="false" ht="12.1" outlineLevel="0" r="155">
      <c r="A155" s="37"/>
      <c r="B155" s="17"/>
      <c r="C155" s="17"/>
      <c r="D155" s="17" t="s">
        <v>573</v>
      </c>
      <c r="E155" s="18" t="n">
        <v> </v>
      </c>
      <c r="F155" s="7" t="n">
        <v> </v>
      </c>
      <c r="G155" s="18" t="n">
        <v> </v>
      </c>
      <c r="H155" s="17" t="s">
        <v>572</v>
      </c>
      <c r="I155" s="7" t="n">
        <v> </v>
      </c>
      <c r="J155" s="18" t="n">
        <v> </v>
      </c>
      <c r="K155" s="18" t="n">
        <v> </v>
      </c>
      <c r="L155" s="18" t="n">
        <v> </v>
      </c>
      <c r="M155" s="18" t="n">
        <v> </v>
      </c>
    </row>
  </sheetData>
  <autoFilter ref="A1:N15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1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35" t="s">
        <v>0</v>
      </c>
      <c r="B1" s="35" t="s">
        <v>2</v>
      </c>
      <c r="C1" s="35" t="s">
        <v>574</v>
      </c>
      <c r="D1" s="35" t="s">
        <v>575</v>
      </c>
      <c r="E1" s="35" t="s">
        <v>549</v>
      </c>
      <c r="F1" s="35" t="s">
        <v>576</v>
      </c>
      <c r="G1" s="35" t="s">
        <v>546</v>
      </c>
      <c r="H1" s="35" t="s">
        <v>577</v>
      </c>
      <c r="I1" s="35" t="s">
        <v>578</v>
      </c>
      <c r="J1" s="35" t="s">
        <v>579</v>
      </c>
      <c r="K1" s="35" t="s">
        <v>580</v>
      </c>
    </row>
    <row collapsed="false" customFormat="false" customHeight="false" hidden="false" ht="12.1" outlineLevel="0" r="2">
      <c r="A2" s="17" t="s">
        <v>354</v>
      </c>
      <c r="B2" s="17" t="s">
        <v>557</v>
      </c>
      <c r="C2" s="38" t="n">
        <v>44179</v>
      </c>
      <c r="D2" s="39" t="n">
        <v>44470</v>
      </c>
      <c r="E2" s="18" t="n">
        <v>515.89</v>
      </c>
      <c r="F2" s="18" t="n">
        <v>528.33</v>
      </c>
      <c r="G2" s="18" t="n">
        <v>1</v>
      </c>
      <c r="H2" s="6" t="s">
        <f>=(F2-E2)*G2</f>
      </c>
      <c r="I2" s="9" t="s">
        <f>=(F2-E2)/E2</f>
      </c>
      <c r="J2" s="7" t="s">
        <f>=MAX(1,DATEDIF(C2,D2,"d")-1)</f>
      </c>
      <c r="K2" s="9" t="s">
        <f>=I2*365/J2</f>
      </c>
    </row>
    <row collapsed="false" customFormat="false" customHeight="false" hidden="false" ht="12.1" outlineLevel="0" r="3">
      <c r="A3" s="17" t="s">
        <v>355</v>
      </c>
      <c r="B3" s="17" t="s">
        <v>556</v>
      </c>
      <c r="C3" s="38" t="n">
        <v>44188</v>
      </c>
      <c r="D3" s="39" t="n">
        <v>44221</v>
      </c>
      <c r="E3" s="18" t="n">
        <v>143.603</v>
      </c>
      <c r="F3" s="18" t="n">
        <v>140.523</v>
      </c>
      <c r="G3" s="18" t="n">
        <v>10</v>
      </c>
      <c r="H3" s="6" t="s">
        <f>=(F3-E3)*G3</f>
      </c>
      <c r="I3" s="9" t="s">
        <f>=(F3-E3)/E3</f>
      </c>
      <c r="J3" s="7" t="s">
        <f>=MAX(1,DATEDIF(C3,D3,"d")-1)</f>
      </c>
      <c r="K3" s="9" t="s">
        <f>=I3*365/J3</f>
      </c>
    </row>
    <row collapsed="false" customFormat="false" customHeight="false" hidden="false" ht="12.1" outlineLevel="0" r="4">
      <c r="A4" s="17" t="s">
        <v>355</v>
      </c>
      <c r="B4" s="17" t="s">
        <v>556</v>
      </c>
      <c r="C4" s="38" t="n">
        <v>44600</v>
      </c>
      <c r="D4" s="39" t="n">
        <v>44921</v>
      </c>
      <c r="E4" s="18" t="n">
        <v>101.99</v>
      </c>
      <c r="F4" s="18" t="n">
        <v>68.5585</v>
      </c>
      <c r="G4" s="18" t="n">
        <v>10</v>
      </c>
      <c r="H4" s="6" t="s">
        <f>=(F4-E4)*G4</f>
      </c>
      <c r="I4" s="9" t="s">
        <f>=(F4-E4)/E4</f>
      </c>
      <c r="J4" s="7" t="s">
        <f>=MAX(1,DATEDIF(C4,D4,"d")-1)</f>
      </c>
      <c r="K4" s="9" t="s">
        <f>=I4*365/J4</f>
      </c>
    </row>
    <row collapsed="false" customFormat="false" customHeight="false" hidden="false" ht="12.1" outlineLevel="0" r="5">
      <c r="A5" s="17" t="s">
        <v>355</v>
      </c>
      <c r="B5" s="17" t="s">
        <v>556</v>
      </c>
      <c r="C5" s="38" t="n">
        <v>44648</v>
      </c>
      <c r="D5" s="39" t="n">
        <v>44921</v>
      </c>
      <c r="E5" s="18" t="n">
        <v>75.547</v>
      </c>
      <c r="F5" s="18" t="n">
        <v>68.5585</v>
      </c>
      <c r="G5" s="18" t="n">
        <v>10</v>
      </c>
      <c r="H5" s="6" t="s">
        <f>=(F5-E5)*G5</f>
      </c>
      <c r="I5" s="9" t="s">
        <f>=(F5-E5)/E5</f>
      </c>
      <c r="J5" s="7" t="s">
        <f>=MAX(1,DATEDIF(C5,D5,"d")-1)</f>
      </c>
      <c r="K5" s="9" t="s">
        <f>=I5*365/J5</f>
      </c>
    </row>
    <row collapsed="false" customFormat="false" customHeight="false" hidden="false" ht="12.1" outlineLevel="0" r="6">
      <c r="A6" s="17" t="s">
        <v>356</v>
      </c>
      <c r="B6" s="17" t="s">
        <v>581</v>
      </c>
      <c r="C6" s="38" t="n">
        <v>44204</v>
      </c>
      <c r="D6" s="39" t="n">
        <v>44280</v>
      </c>
      <c r="E6" s="18" t="n">
        <v>955.05</v>
      </c>
      <c r="F6" s="18" t="n">
        <v>966.33</v>
      </c>
      <c r="G6" s="18" t="n">
        <v>1</v>
      </c>
      <c r="H6" s="6" t="s">
        <f>=(F6-E6)*G6</f>
      </c>
      <c r="I6" s="9" t="s">
        <f>=(F6-E6)/E6</f>
      </c>
      <c r="J6" s="7" t="s">
        <f>=MAX(1,DATEDIF(C6,D6,"d")-1)</f>
      </c>
      <c r="K6" s="9" t="s">
        <f>=I6*365/J6</f>
      </c>
    </row>
    <row collapsed="false" customFormat="false" customHeight="false" hidden="false" ht="12.1" outlineLevel="0" r="7">
      <c r="A7" s="17" t="s">
        <v>87</v>
      </c>
      <c r="B7" s="17" t="s">
        <v>88</v>
      </c>
      <c r="C7" s="38" t="n">
        <v>44208</v>
      </c>
      <c r="D7" s="39" t="n">
        <v>44287</v>
      </c>
      <c r="E7" s="18" t="n">
        <v>0.0406</v>
      </c>
      <c r="F7" s="18" t="n">
        <v>0.0427</v>
      </c>
      <c r="G7" s="18" t="n">
        <v>10000</v>
      </c>
      <c r="H7" s="6" t="s">
        <f>=(F7-E7)*G7</f>
      </c>
      <c r="I7" s="9" t="s">
        <f>=(F7-E7)/E7</f>
      </c>
      <c r="J7" s="7" t="s">
        <f>=MAX(1,DATEDIF(C7,D7,"d")-1)</f>
      </c>
      <c r="K7" s="9" t="s">
        <f>=I7*365/J7</f>
      </c>
    </row>
    <row collapsed="false" customFormat="false" customHeight="false" hidden="false" ht="12.1" outlineLevel="0" r="8">
      <c r="A8" s="17" t="s">
        <v>357</v>
      </c>
      <c r="B8" s="17" t="s">
        <v>561</v>
      </c>
      <c r="C8" s="38" t="n">
        <v>44229</v>
      </c>
      <c r="D8" s="39" t="n">
        <v>44502</v>
      </c>
      <c r="E8" s="18" t="n">
        <v>1010.75</v>
      </c>
      <c r="F8" s="18" t="n">
        <v>944.04</v>
      </c>
      <c r="G8" s="18" t="n">
        <v>1</v>
      </c>
      <c r="H8" s="6" t="s">
        <f>=(F8-E8)*G8</f>
      </c>
      <c r="I8" s="9" t="s">
        <f>=(F8-E8)/E8</f>
      </c>
      <c r="J8" s="7" t="s">
        <f>=MAX(1,DATEDIF(C8,D8,"d")-1)</f>
      </c>
      <c r="K8" s="9" t="s">
        <f>=I8*365/J8</f>
      </c>
    </row>
    <row collapsed="false" customFormat="false" customHeight="false" hidden="false" ht="12.1" outlineLevel="0" r="9">
      <c r="A9" s="17" t="s">
        <v>357</v>
      </c>
      <c r="B9" s="17" t="s">
        <v>561</v>
      </c>
      <c r="C9" s="38" t="n">
        <v>44229</v>
      </c>
      <c r="D9" s="39" t="n">
        <v>44510</v>
      </c>
      <c r="E9" s="18" t="n">
        <v>1010.75</v>
      </c>
      <c r="F9" s="18" t="n">
        <v>946.16</v>
      </c>
      <c r="G9" s="18" t="n">
        <v>1</v>
      </c>
      <c r="H9" s="6" t="s">
        <f>=(F9-E9)*G9</f>
      </c>
      <c r="I9" s="9" t="s">
        <f>=(F9-E9)/E9</f>
      </c>
      <c r="J9" s="7" t="s">
        <f>=MAX(1,DATEDIF(C9,D9,"d")-1)</f>
      </c>
      <c r="K9" s="9" t="s">
        <f>=I9*365/J9</f>
      </c>
    </row>
    <row collapsed="false" customFormat="false" customHeight="false" hidden="false" ht="12.1" outlineLevel="0" r="10">
      <c r="A10" s="17" t="s">
        <v>93</v>
      </c>
      <c r="B10" s="17" t="s">
        <v>94</v>
      </c>
      <c r="C10" s="38" t="n">
        <v>44382</v>
      </c>
      <c r="D10" s="39" t="n">
        <v>44545</v>
      </c>
      <c r="E10" s="18" t="n">
        <v>92.228</v>
      </c>
      <c r="F10" s="18" t="n">
        <v>100.43</v>
      </c>
      <c r="G10" s="18" t="n">
        <v>2</v>
      </c>
      <c r="H10" s="6" t="s">
        <f>=(F10-E10)*G10</f>
      </c>
      <c r="I10" s="9" t="s">
        <f>=(F10-E10)/E10</f>
      </c>
      <c r="J10" s="7" t="s">
        <f>=MAX(1,DATEDIF(C10,D10,"d")-1)</f>
      </c>
      <c r="K10" s="9" t="s">
        <f>=I10*365/J10</f>
      </c>
    </row>
    <row collapsed="false" customFormat="false" customHeight="false" hidden="false" ht="12.1" outlineLevel="0" r="11">
      <c r="A11" s="17" t="s">
        <v>362</v>
      </c>
      <c r="B11" s="17" t="s">
        <v>582</v>
      </c>
      <c r="C11" s="38" t="n">
        <v>44434</v>
      </c>
      <c r="D11" s="39" t="n">
        <v>44477</v>
      </c>
      <c r="E11" s="18" t="n">
        <v>1.0723</v>
      </c>
      <c r="F11" s="18" t="n">
        <v>1.0797</v>
      </c>
      <c r="G11" s="18" t="n">
        <v>700</v>
      </c>
      <c r="H11" s="6" t="s">
        <f>=(F11-E11)*G11</f>
      </c>
      <c r="I11" s="9" t="s">
        <f>=(F11-E11)/E11</f>
      </c>
      <c r="J11" s="7" t="s">
        <f>=MAX(1,DATEDIF(C11,D11,"d")-1)</f>
      </c>
      <c r="K11" s="9" t="s">
        <f>=I11*365/J11</f>
      </c>
    </row>
    <row collapsed="false" customFormat="false" customHeight="false" hidden="false" ht="12.1" outlineLevel="0" r="12">
      <c r="A12" s="17" t="s">
        <v>362</v>
      </c>
      <c r="B12" s="17" t="s">
        <v>582</v>
      </c>
      <c r="C12" s="38" t="n">
        <v>44434</v>
      </c>
      <c r="D12" s="39" t="n">
        <v>44480</v>
      </c>
      <c r="E12" s="18" t="n">
        <v>1.0723</v>
      </c>
      <c r="F12" s="18" t="n">
        <v>1.08</v>
      </c>
      <c r="G12" s="18" t="n">
        <v>1400</v>
      </c>
      <c r="H12" s="6" t="s">
        <f>=(F12-E12)*G12</f>
      </c>
      <c r="I12" s="9" t="s">
        <f>=(F12-E12)/E12</f>
      </c>
      <c r="J12" s="7" t="s">
        <f>=MAX(1,DATEDIF(C12,D12,"d")-1)</f>
      </c>
      <c r="K12" s="9" t="s">
        <f>=I12*365/J12</f>
      </c>
    </row>
    <row collapsed="false" customFormat="false" customHeight="false" hidden="false" ht="12.1" outlineLevel="0" r="13">
      <c r="A13" s="17" t="s">
        <v>362</v>
      </c>
      <c r="B13" s="17" t="s">
        <v>582</v>
      </c>
      <c r="C13" s="38" t="n">
        <v>44462</v>
      </c>
      <c r="D13" s="39" t="n">
        <v>44480</v>
      </c>
      <c r="E13" s="18" t="n">
        <v>1.0773</v>
      </c>
      <c r="F13" s="18" t="n">
        <v>1.08</v>
      </c>
      <c r="G13" s="18" t="n">
        <v>400</v>
      </c>
      <c r="H13" s="6" t="s">
        <f>=(F13-E13)*G13</f>
      </c>
      <c r="I13" s="9" t="s">
        <f>=(F13-E13)/E13</f>
      </c>
      <c r="J13" s="7" t="s">
        <f>=MAX(1,DATEDIF(C13,D13,"d")-1)</f>
      </c>
      <c r="K13" s="9" t="s">
        <f>=I13*365/J13</f>
      </c>
    </row>
    <row collapsed="false" customFormat="false" customHeight="false" hidden="false" ht="12.1" outlineLevel="0" r="14">
      <c r="A14" s="17" t="s">
        <v>362</v>
      </c>
      <c r="B14" s="17" t="s">
        <v>582</v>
      </c>
      <c r="C14" s="38" t="n">
        <v>44462</v>
      </c>
      <c r="D14" s="39" t="n">
        <v>44494</v>
      </c>
      <c r="E14" s="18" t="n">
        <v>1.0773</v>
      </c>
      <c r="F14" s="18" t="n">
        <v>1.0825</v>
      </c>
      <c r="G14" s="18" t="n">
        <v>992</v>
      </c>
      <c r="H14" s="6" t="s">
        <f>=(F14-E14)*G14</f>
      </c>
      <c r="I14" s="9" t="s">
        <f>=(F14-E14)/E14</f>
      </c>
      <c r="J14" s="7" t="s">
        <f>=MAX(1,DATEDIF(C14,D14,"d")-1)</f>
      </c>
      <c r="K14" s="9" t="s">
        <f>=I14*365/J14</f>
      </c>
    </row>
    <row collapsed="false" customFormat="false" customHeight="false" hidden="false" ht="12.1" outlineLevel="0" r="15">
      <c r="A15" s="17" t="s">
        <v>363</v>
      </c>
      <c r="B15" s="17" t="s">
        <v>559</v>
      </c>
      <c r="C15" s="38" t="n">
        <v>44461</v>
      </c>
      <c r="D15" s="39" t="n">
        <v>44616</v>
      </c>
      <c r="E15" s="18" t="n">
        <v>3967.75</v>
      </c>
      <c r="F15" s="18" t="n">
        <v>4666.77</v>
      </c>
      <c r="G15" s="18" t="n">
        <v>1</v>
      </c>
      <c r="H15" s="6" t="s">
        <f>=(F15-E15)*G15</f>
      </c>
      <c r="I15" s="9" t="s">
        <f>=(F15-E15)/E15</f>
      </c>
      <c r="J15" s="7" t="s">
        <f>=MAX(1,DATEDIF(C15,D15,"d")-1)</f>
      </c>
      <c r="K15" s="9" t="s">
        <f>=I15*365/J15</f>
      </c>
    </row>
    <row collapsed="false" customFormat="false" customHeight="false" hidden="false" ht="12.1" outlineLevel="0" r="16">
      <c r="A16" s="17" t="s">
        <v>364</v>
      </c>
      <c r="B16" s="17" t="s">
        <v>583</v>
      </c>
      <c r="C16" s="38" t="n">
        <v>44480</v>
      </c>
      <c r="D16" s="39" t="n">
        <v>44491</v>
      </c>
      <c r="E16" s="18" t="n">
        <v>839.57</v>
      </c>
      <c r="F16" s="18" t="n">
        <v>928.35</v>
      </c>
      <c r="G16" s="18" t="n">
        <v>1</v>
      </c>
      <c r="H16" s="6" t="s">
        <f>=(F16-E16)*G16</f>
      </c>
      <c r="I16" s="9" t="s">
        <f>=(F16-E16)/E16</f>
      </c>
      <c r="J16" s="7" t="s">
        <f>=MAX(1,DATEDIF(C16,D16,"d")-1)</f>
      </c>
      <c r="K16" s="9" t="s">
        <f>=I16*365/J16</f>
      </c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2025-10-22T00:13:10.00Z</dcterms:created>
  <dc:creator>izi-invest.ru</dc:creator>
  <cp:revision>0</cp:revision>
</cp:coreProperties>
</file>