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Возраст" sheetId="6" state="visible" r:id="rId7"/>
    <sheet name="FIFO" sheetId="7" state="visible" r:id="rId8"/>
  </sheets>
  <calcPr iterateCount="100" refMode="A1" iterate="false" iterateDelta="0.001"/>
</workbook>
</file>

<file path=xl/sharedStrings.xml><?xml version="1.0" encoding="utf-8"?>
<sst xmlns="http://schemas.openxmlformats.org/spreadsheetml/2006/main" count="803" uniqueCount="105">
  <si>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</si>
  <si>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</si>
  <si>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</si>
  <si>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</si>
  <si>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</si>
  <si>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</si>
  <si>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</si>
  <si>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</si>
  <si>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</si>
  <si>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</si>
  <si>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</si>
  <si>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</si>
  <si>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</si>
  <si>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</si>
  <si>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</si>
  <si>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</si>
  <si>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FXGD</t>
  </si>
  <si>
    <t>etf</t>
  </si>
  <si>
    <t>FXGD ETF</t>
  </si>
  <si>
    <t>RUR</t>
  </si>
  <si>
    <t>AMD</t>
  </si>
  <si>
    <t>SBGB</t>
  </si>
  <si>
    <t>SBGB ETF</t>
  </si>
  <si>
    <t>BYN</t>
  </si>
  <si>
    <t>FXTB</t>
  </si>
  <si>
    <t>FXTB ETF</t>
  </si>
  <si>
    <t>CAD</t>
  </si>
  <si>
    <t>RSHA</t>
  </si>
  <si>
    <t>VTBA ETF</t>
  </si>
  <si>
    <t>CHF</t>
  </si>
  <si>
    <t>EQMX</t>
  </si>
  <si>
    <t>EQMX ETF</t>
  </si>
  <si>
    <t>CNY</t>
  </si>
  <si>
    <t>Сумма по фондам:</t>
  </si>
  <si>
    <t>EUR</t>
  </si>
  <si>
    <t>Рубль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</si>
  <si>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</si>
  <si>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</si>
  <si>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</si>
  <si>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</si>
  <si>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</si>
  <si>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</si>
  <si>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</si>
  <si>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</si>
  <si>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</si>
  <si>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</si>
  <si>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</si>
  <si>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</si>
  <si>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</si>
  <si>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</si>
  <si>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</si>
  <si>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</si>
  <si>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</si>
  <si>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</si>
  <si>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</si>
  <si>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</si>
  <si>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</si>
  <si>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</si>
  <si>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</si>
  <si>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</si>
  <si>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</si>
  <si>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</si>
  <si>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</si>
  <si>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</si>
  <si>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</si>
  <si>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FXGD
FXGD ETF</t>
  </si>
  <si>
    <t>SBGB
SBGB ETF</t>
  </si>
  <si>
    <t>FXTB
FXTB ETF</t>
  </si>
  <si>
    <t>RSHA
VTBA ETF</t>
  </si>
  <si>
    <t>EQMX
EQMX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</si>
  <si>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</si>
  <si>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</si>
  <si>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</si>
  <si>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</si>
  <si>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</si>
  <si>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</si>
  <si>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</si>
  <si>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БПИФ ВТБ Акции компаний США</t>
  </si>
  <si>
    <t>БПИФ СбербанкИндексМосбиржиОФЗ</t>
  </si>
  <si>
    <t>FinEx Gold ETF USD</t>
  </si>
  <si>
    <t>FinEx USD CASH EQUIVALENTS ETF</t>
  </si>
  <si>
    <t>БПИФ ВТБ-Индекс Мосбиржи</t>
  </si>
  <si>
    <t>input</t>
  </si>
  <si>
    <t>БПИФ СберИндексМосбиржиОФЗ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</si>
  <si>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</si>
  <si>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</si>
  <si>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</si>
  <si>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</si>
  <si>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</si>
  <si>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</si>
  <si>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</si>
  <si>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</si>
  <si>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</si>
  <si>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</si>
  <si>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</si>
  <si>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</si>
  <si>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Панкратов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</si>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</sst>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580</v>
      </c>
      <c r="F2" s="6" t="n">
        <v>259.20375361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0.2128</v>
      </c>
      <c r="L2" s="6" t="n">
        <v>93.8</v>
      </c>
      <c r="M2" s="17" t="n">
        <v>37.35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4300</v>
      </c>
      <c r="F3" s="6" t="n">
        <v>15.192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0.0377</v>
      </c>
      <c r="L3" s="6" t="n">
        <v>12.36</v>
      </c>
      <c r="M3" s="17" t="n">
        <v>16.23</v>
      </c>
      <c r="N3" s="16"/>
      <c r="O3" s="16" t="s">
        <v>23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710</v>
      </c>
      <c r="F4" s="6" t="n">
        <v>91.14134621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0.0381</v>
      </c>
      <c r="L4" s="6" t="n">
        <v>74.1</v>
      </c>
      <c r="M4" s="17" t="n">
        <v>16.08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550</v>
      </c>
      <c r="F5" s="6" t="n">
        <v>113.5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0.0782</v>
      </c>
      <c r="L5" s="6" t="n">
        <v>74.92</v>
      </c>
      <c r="M5" s="17" t="n">
        <v>15.51</v>
      </c>
      <c r="N5" s="16"/>
      <c r="O5" s="16" t="s">
        <v>29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405</v>
      </c>
      <c r="F6" s="6" t="n">
        <v>144.5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0.0773</v>
      </c>
      <c r="L6" s="6" t="n">
        <v>98.81</v>
      </c>
      <c r="M6" s="17" t="n">
        <v>14.54</v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=SUM(J2:J6)</f>
      </c>
      <c r="K7" s="4"/>
      <c r="L7" s="4"/>
      <c r="M7" s="10" t="s">
        <f>=J7/J10</f>
      </c>
      <c r="N7" s="16"/>
      <c r="O7" s="16" t="s">
        <v>34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19</v>
      </c>
      <c r="E8" s="7" t="n">
        <v>1223.97</v>
      </c>
      <c r="F8" s="6" t="n">
        <v>1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=SUM(J8:J8)</f>
      </c>
      <c r="K9" s="4"/>
      <c r="L9" s="4"/>
      <c r="M9" s="10" t="s">
        <f>=J9/J10</f>
      </c>
      <c r="N9" s="16"/>
      <c r="O9" s="16" t="s">
        <v>38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=J7+J9</f>
      </c>
      <c r="K10" s="17"/>
      <c r="L10" s="6"/>
      <c r="M10" s="17"/>
      <c r="N10" s="16"/>
      <c r="O10" s="16" t="s">
        <v>40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46</v>
      </c>
      <c r="P17" s="17" t="n">
        <v>76.6342</v>
      </c>
      <c r="Q17" s="6" t="s">
        <f>=P17/$P$13</f>
      </c>
    </row>
  </sheetData>
  <mergeCells>
    <mergeCell ref="H7:I7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47</v>
      </c>
      <c r="B1" s="18" t="s">
        <v>9</v>
      </c>
      <c r="C1" s="18" t="s">
        <v>48</v>
      </c>
      <c r="D1" s="18" t="s">
        <v>49</v>
      </c>
      <c r="E1" s="18" t="s">
        <v>50</v>
      </c>
      <c r="F1" s="18" t="s">
        <v>51</v>
      </c>
      <c r="G1" s="18" t="s">
        <v>52</v>
      </c>
      <c r="H1" s="18" t="s">
        <v>53</v>
      </c>
    </row>
    <row collapsed="false" customFormat="false" customHeight="false" hidden="false" ht="12.1" outlineLevel="0" r="2">
      <c r="A2" s="13" t="n">
        <v>43958</v>
      </c>
      <c r="B2" s="6" t="n">
        <v>129950</v>
      </c>
      <c r="C2" s="16" t="s">
        <v>54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43959</v>
      </c>
      <c r="B3" s="6" t="n">
        <v>6000</v>
      </c>
      <c r="C3" s="16" t="s">
        <v>55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43977</v>
      </c>
      <c r="B4" s="6" t="n">
        <v>1020</v>
      </c>
      <c r="C4" s="16" t="s">
        <v>55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43991</v>
      </c>
      <c r="B5" s="6" t="n">
        <v>2000</v>
      </c>
      <c r="C5" s="16" t="s">
        <v>55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44022</v>
      </c>
      <c r="B6" s="6" t="n">
        <v>735</v>
      </c>
      <c r="C6" s="16" t="s">
        <v>55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44026</v>
      </c>
      <c r="B7" s="6" t="n">
        <v>46300</v>
      </c>
      <c r="C7" s="16" t="s">
        <v>55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44026</v>
      </c>
      <c r="B8" s="6" t="n">
        <v>46000</v>
      </c>
      <c r="C8" s="16" t="s">
        <v>55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44026</v>
      </c>
      <c r="B9" s="6" t="n">
        <v>25</v>
      </c>
      <c r="C9" s="16" t="s">
        <v>55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44053</v>
      </c>
      <c r="B10" s="6" t="n">
        <v>157</v>
      </c>
      <c r="C10" s="16" t="s">
        <v>55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44054</v>
      </c>
      <c r="B11" s="6" t="n">
        <v>260</v>
      </c>
      <c r="C11" s="16" t="s">
        <v>55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44076</v>
      </c>
      <c r="B12" s="6" t="n">
        <v>412</v>
      </c>
      <c r="C12" s="16" t="s">
        <v>55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44145</v>
      </c>
      <c r="B13" s="6" t="n">
        <v>307</v>
      </c>
      <c r="C13" s="16" t="s">
        <v>55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44207.55</v>
      </c>
      <c r="B14" s="6" t="n">
        <v>1650</v>
      </c>
      <c r="C14" s="16" t="s">
        <v>55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2" t="n">
        <v>46078.493020833</v>
      </c>
      <c r="B15" s="5" t="n">
        <v>-402545.6</v>
      </c>
      <c r="C15" s="14" t="s">
        <v>56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/>
      <c r="B16" s="9" t="s">
        <f>=XIRR(B2:B15,A2:A15)</f>
      </c>
      <c r="C16" s="16" t="s">
        <v>57</v>
      </c>
      <c r="D16" s="16"/>
      <c r="E16" s="16"/>
      <c r="F16" s="7"/>
      <c r="G16" s="2" t="s">
        <v>58</v>
      </c>
      <c r="H16" s="6" t="s">
        <f>=SUM(I2:H15)/365</f>
      </c>
    </row>
    <row collapsed="false" customFormat="false" customHeight="false" hidden="false" ht="12.1" outlineLevel="0" r="17">
      <c r="A17" s="13"/>
      <c r="B17" s="5" t="s">
        <f>=-SUM(B2:B15)</f>
      </c>
      <c r="C17" s="16" t="s">
        <v>59</v>
      </c>
      <c r="D17" s="16"/>
      <c r="E17" s="16"/>
      <c r="F17" s="7"/>
      <c r="G17" s="14" t="s">
        <v>60</v>
      </c>
      <c r="H17" s="9" t="s">
        <f>=B17/H16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</row>
    <row collapsed="false" customFormat="false" customHeight="false" hidden="false" ht="12.1" outlineLevel="0" r="2">
      <c r="A2" s="11" t="n">
        <v>43958</v>
      </c>
      <c r="B2" s="6" t="n">
        <v>5182.2</v>
      </c>
      <c r="C2" s="0" t="s">
        <v>61</v>
      </c>
      <c r="D2" s="11" t="n">
        <v>43958</v>
      </c>
      <c r="E2" s="6" t="n">
        <v>20599</v>
      </c>
      <c r="F2" s="0" t="s">
        <v>61</v>
      </c>
      <c r="G2" s="11" t="n">
        <v>43958</v>
      </c>
      <c r="H2" s="6" t="n">
        <v>6023.8</v>
      </c>
      <c r="I2" s="0" t="s">
        <v>61</v>
      </c>
      <c r="J2" s="11" t="n">
        <v>43958</v>
      </c>
      <c r="K2" s="6" t="n">
        <v>19982</v>
      </c>
      <c r="L2" s="0" t="s">
        <v>61</v>
      </c>
      <c r="M2" s="11" t="n">
        <v>43958</v>
      </c>
      <c r="N2" s="6" t="n">
        <v>6001.25</v>
      </c>
      <c r="O2" s="0" t="s">
        <v>61</v>
      </c>
    </row>
    <row collapsed="false" customFormat="false" customHeight="false" hidden="false" ht="12.1" outlineLevel="0" r="3">
      <c r="A3" s="11" t="n">
        <v>43958</v>
      </c>
      <c r="B3" s="6" t="n">
        <v>20728.8</v>
      </c>
      <c r="C3" s="0" t="s">
        <v>61</v>
      </c>
      <c r="D3" s="11" t="n">
        <v>43958</v>
      </c>
      <c r="E3" s="6" t="n">
        <v>4847</v>
      </c>
      <c r="F3" s="0" t="s">
        <v>61</v>
      </c>
      <c r="G3" s="11" t="n">
        <v>43958</v>
      </c>
      <c r="H3" s="6" t="n">
        <v>20332.2</v>
      </c>
      <c r="I3" s="0" t="s">
        <v>61</v>
      </c>
      <c r="J3" s="11" t="n">
        <v>43958</v>
      </c>
      <c r="K3" s="6" t="n">
        <v>5920.5</v>
      </c>
      <c r="L3" s="0" t="s">
        <v>61</v>
      </c>
      <c r="M3" s="11" t="n">
        <v>43958</v>
      </c>
      <c r="N3" s="6" t="n">
        <v>20004.5</v>
      </c>
      <c r="O3" s="0" t="s">
        <v>61</v>
      </c>
    </row>
    <row collapsed="false" customFormat="false" customHeight="false" hidden="false" ht="12.1" outlineLevel="0" r="4">
      <c r="A4" s="11" t="n">
        <v>43959</v>
      </c>
      <c r="B4" s="6" t="n">
        <v>1726.63</v>
      </c>
      <c r="C4" s="0" t="s">
        <v>61</v>
      </c>
      <c r="D4" s="11" t="n">
        <v>43959</v>
      </c>
      <c r="E4" s="6" t="n">
        <v>1215.23</v>
      </c>
      <c r="F4" s="0" t="s">
        <v>61</v>
      </c>
      <c r="G4" s="11" t="n">
        <v>43959</v>
      </c>
      <c r="H4" s="6" t="n">
        <v>747.95</v>
      </c>
      <c r="I4" s="0" t="s">
        <v>61</v>
      </c>
      <c r="J4" s="11" t="n">
        <v>43959</v>
      </c>
      <c r="K4" s="6" t="n">
        <v>1489.09</v>
      </c>
      <c r="L4" s="0" t="s">
        <v>61</v>
      </c>
      <c r="M4" s="11" t="n">
        <v>43959</v>
      </c>
      <c r="N4" s="6" t="n">
        <v>1142.49</v>
      </c>
      <c r="O4" s="0" t="s">
        <v>61</v>
      </c>
    </row>
    <row collapsed="false" customFormat="false" customHeight="false" hidden="false" ht="12.1" outlineLevel="0" r="5">
      <c r="A5" s="11" t="n">
        <v>43977</v>
      </c>
      <c r="B5" s="6" t="n">
        <v>842.5</v>
      </c>
      <c r="C5" s="0" t="s">
        <v>61</v>
      </c>
      <c r="D5" s="11" t="n">
        <v>43991</v>
      </c>
      <c r="E5" s="6" t="n">
        <v>4962.18</v>
      </c>
      <c r="F5" s="0" t="s">
        <v>61</v>
      </c>
      <c r="G5" s="11" t="n">
        <v>43977</v>
      </c>
      <c r="H5" s="6" t="n">
        <v>1453.87</v>
      </c>
      <c r="I5" s="0" t="s">
        <v>61</v>
      </c>
      <c r="J5" s="11" t="n">
        <v>43991</v>
      </c>
      <c r="K5" s="6" t="n">
        <v>1522.15</v>
      </c>
      <c r="L5" s="0" t="s">
        <v>61</v>
      </c>
      <c r="M5" s="11" t="n">
        <v>43977</v>
      </c>
      <c r="N5" s="6" t="n">
        <v>-1311.57</v>
      </c>
      <c r="O5" s="0" t="s">
        <v>62</v>
      </c>
    </row>
    <row collapsed="false" customFormat="false" customHeight="false" hidden="false" ht="12.1" outlineLevel="0" r="6">
      <c r="A6" s="11" t="n">
        <v>44026</v>
      </c>
      <c r="B6" s="6" t="n">
        <v>18344</v>
      </c>
      <c r="C6" s="0" t="s">
        <v>61</v>
      </c>
      <c r="D6" s="11" t="n">
        <v>43991</v>
      </c>
      <c r="E6" s="6" t="n">
        <v>1240.54</v>
      </c>
      <c r="F6" s="0" t="s">
        <v>61</v>
      </c>
      <c r="G6" s="11" t="n">
        <v>44026</v>
      </c>
      <c r="H6" s="6" t="n">
        <v>19667.79</v>
      </c>
      <c r="I6" s="0" t="s">
        <v>61</v>
      </c>
      <c r="J6" s="11" t="n">
        <v>43991</v>
      </c>
      <c r="K6" s="6" t="n">
        <v>4566.46</v>
      </c>
      <c r="L6" s="0" t="s">
        <v>61</v>
      </c>
      <c r="M6" s="11" t="n">
        <v>43991</v>
      </c>
      <c r="N6" s="6" t="n">
        <v>101.36</v>
      </c>
      <c r="O6" s="0" t="s">
        <v>61</v>
      </c>
    </row>
    <row collapsed="false" customFormat="false" customHeight="false" hidden="false" ht="12.1" outlineLevel="0" r="7">
      <c r="A7" s="11" t="n">
        <v>44053</v>
      </c>
      <c r="B7" s="6" t="n">
        <v>-4091.2</v>
      </c>
      <c r="C7" s="0" t="s">
        <v>62</v>
      </c>
      <c r="D7" s="11" t="n">
        <v>43991</v>
      </c>
      <c r="E7" s="6" t="n">
        <v>11164.89</v>
      </c>
      <c r="F7" s="0" t="s">
        <v>61</v>
      </c>
      <c r="G7" s="11" t="n">
        <v>44053</v>
      </c>
      <c r="H7" s="6" t="n">
        <v>2251.5</v>
      </c>
      <c r="I7" s="0" t="s">
        <v>61</v>
      </c>
      <c r="J7" s="11" t="n">
        <v>43991</v>
      </c>
      <c r="K7" s="6" t="n">
        <v>10655.07</v>
      </c>
      <c r="L7" s="0" t="s">
        <v>61</v>
      </c>
      <c r="M7" s="11" t="n">
        <v>43991</v>
      </c>
      <c r="N7" s="6" t="n">
        <v>304.08</v>
      </c>
      <c r="O7" s="0" t="s">
        <v>61</v>
      </c>
    </row>
    <row collapsed="false" customFormat="false" customHeight="false" hidden="false" ht="12.1" outlineLevel="0" r="8">
      <c r="A8" s="11" t="n">
        <v>44054</v>
      </c>
      <c r="B8" s="6" t="n">
        <v>-24885</v>
      </c>
      <c r="C8" s="0" t="s">
        <v>62</v>
      </c>
      <c r="D8" s="11" t="n">
        <v>44022</v>
      </c>
      <c r="E8" s="6" t="n">
        <v>1242.75</v>
      </c>
      <c r="F8" s="0" t="s">
        <v>61</v>
      </c>
      <c r="G8" s="11" t="n">
        <v>44054</v>
      </c>
      <c r="H8" s="6" t="n">
        <v>12663.3</v>
      </c>
      <c r="I8" s="0" t="s">
        <v>61</v>
      </c>
      <c r="J8" s="11" t="n">
        <v>44022</v>
      </c>
      <c r="K8" s="6" t="n">
        <v>772.68</v>
      </c>
      <c r="L8" s="0" t="s">
        <v>61</v>
      </c>
      <c r="M8" s="11" t="n">
        <v>43991</v>
      </c>
      <c r="N8" s="6" t="n">
        <v>1520.4</v>
      </c>
      <c r="O8" s="0" t="s">
        <v>61</v>
      </c>
    </row>
    <row collapsed="false" customFormat="false" customHeight="false" hidden="false" ht="12.1" outlineLevel="0" r="9">
      <c r="A9" s="11" t="n">
        <v>44076</v>
      </c>
      <c r="B9" s="6" t="n">
        <v>27000</v>
      </c>
      <c r="C9" s="0" t="s">
        <v>61</v>
      </c>
      <c r="D9" s="11" t="n">
        <v>44026</v>
      </c>
      <c r="E9" s="6" t="n">
        <v>1248.75</v>
      </c>
      <c r="F9" s="0" t="s">
        <v>61</v>
      </c>
      <c r="G9" s="11" t="n">
        <v>44076</v>
      </c>
      <c r="H9" s="6" t="n">
        <v>-13854.6</v>
      </c>
      <c r="I9" s="0" t="s">
        <v>62</v>
      </c>
      <c r="J9" s="11" t="n">
        <v>44053</v>
      </c>
      <c r="K9" s="6" t="n">
        <v>-856</v>
      </c>
      <c r="L9" s="0" t="s">
        <v>62</v>
      </c>
      <c r="M9" s="11" t="n">
        <v>43991</v>
      </c>
      <c r="N9" s="6" t="n">
        <v>4358.49</v>
      </c>
      <c r="O9" s="0" t="s">
        <v>61</v>
      </c>
    </row>
    <row collapsed="false" customFormat="false" customHeight="false" hidden="false" ht="12.1" outlineLevel="0" r="10">
      <c r="A10" s="11" t="n">
        <v>44145</v>
      </c>
      <c r="B10" s="6" t="n">
        <v>1936</v>
      </c>
      <c r="C10" s="0" t="s">
        <v>61</v>
      </c>
      <c r="D10" s="11" t="n">
        <v>44053</v>
      </c>
      <c r="E10" s="6" t="n">
        <v>3740.4</v>
      </c>
      <c r="F10" s="0" t="s">
        <v>61</v>
      </c>
      <c r="G10" s="11" t="n">
        <v>44114</v>
      </c>
      <c r="H10" s="6" t="n">
        <v>-787.8</v>
      </c>
      <c r="I10" s="0" t="s">
        <v>62</v>
      </c>
      <c r="J10" s="11" t="n">
        <v>44076</v>
      </c>
      <c r="K10" s="6" t="n">
        <v>-2787</v>
      </c>
      <c r="L10" s="0" t="s">
        <v>62</v>
      </c>
      <c r="M10" s="11" t="n">
        <v>43991</v>
      </c>
      <c r="N10" s="6" t="n">
        <v>11352.34</v>
      </c>
      <c r="O10" s="0" t="s">
        <v>61</v>
      </c>
    </row>
    <row collapsed="false" customFormat="false" customHeight="false" hidden="false" ht="12.1" outlineLevel="0" r="11">
      <c r="A11" s="11" t="n">
        <v>44175</v>
      </c>
      <c r="B11" s="6" t="n">
        <v>2757.6</v>
      </c>
      <c r="C11" s="0" t="s">
        <v>61</v>
      </c>
      <c r="D11" s="11" t="n">
        <v>44054</v>
      </c>
      <c r="E11" s="6" t="n">
        <v>12474</v>
      </c>
      <c r="F11" s="0" t="s">
        <v>61</v>
      </c>
      <c r="G11" s="11" t="n">
        <v>44175</v>
      </c>
      <c r="H11" s="6" t="n">
        <v>2260.8</v>
      </c>
      <c r="I11" s="0" t="s">
        <v>61</v>
      </c>
      <c r="J11" s="11" t="n">
        <v>44145</v>
      </c>
      <c r="K11" s="6" t="n">
        <v>-957</v>
      </c>
      <c r="L11" s="0" t="s">
        <v>62</v>
      </c>
      <c r="M11" s="11" t="n">
        <v>43992</v>
      </c>
      <c r="N11" s="6" t="n">
        <v>303.03</v>
      </c>
      <c r="O11" s="0" t="s">
        <v>61</v>
      </c>
    </row>
    <row collapsed="false" customFormat="false" customHeight="false" hidden="false" ht="12.1" outlineLevel="0" r="12">
      <c r="A12" s="11" t="n">
        <v>44207</v>
      </c>
      <c r="B12" s="6" t="n">
        <v>931.4</v>
      </c>
      <c r="C12" s="0" t="s">
        <v>61</v>
      </c>
      <c r="D12" s="11" t="n">
        <v>44076</v>
      </c>
      <c r="E12" s="6" t="n">
        <v>-11158.2</v>
      </c>
      <c r="F12" s="0" t="s">
        <v>62</v>
      </c>
      <c r="G12" s="11" t="n">
        <v>44207</v>
      </c>
      <c r="H12" s="6" t="n">
        <v>1519.2</v>
      </c>
      <c r="I12" s="0" t="s">
        <v>61</v>
      </c>
      <c r="J12" s="11" t="n">
        <v>46078</v>
      </c>
      <c r="K12" s="8" t="s">
        <f>=-Портфель!J5</f>
      </c>
      <c r="L12" s="0" t="s">
        <v>63</v>
      </c>
      <c r="M12" s="11" t="n">
        <v>44022</v>
      </c>
      <c r="N12" s="6" t="n">
        <v>811.68</v>
      </c>
      <c r="O12" s="0" t="s">
        <v>61</v>
      </c>
    </row>
    <row collapsed="false" customFormat="false" customHeight="false" hidden="false" ht="12.1" outlineLevel="0" r="13">
      <c r="A13" s="11" t="n">
        <v>46078</v>
      </c>
      <c r="B13" s="8" t="s">
        <f>=-Портфель!J2</f>
      </c>
      <c r="C13" s="0" t="s">
        <v>63</v>
      </c>
      <c r="D13" s="11" t="n">
        <v>44175</v>
      </c>
      <c r="E13" s="6" t="n">
        <v>-1261.8</v>
      </c>
      <c r="F13" s="0" t="s">
        <v>62</v>
      </c>
      <c r="G13" s="11" t="n">
        <v>46078</v>
      </c>
      <c r="H13" s="8" t="s">
        <f>=-Портфель!J4</f>
      </c>
      <c r="I13" s="0" t="s">
        <v>63</v>
      </c>
      <c r="J13" s="0"/>
      <c r="K13" s="10" t="s">
        <f>=XIRR(K2:K12,J2:J12)</f>
      </c>
      <c r="L13" s="0"/>
      <c r="M13" s="11" t="n">
        <v>44026</v>
      </c>
      <c r="N13" s="6" t="n">
        <v>610.86</v>
      </c>
      <c r="O13" s="0" t="s">
        <v>61</v>
      </c>
    </row>
    <row collapsed="false" customFormat="false" customHeight="false" hidden="false" ht="12.1" outlineLevel="0" r="14">
      <c r="A14" s="0"/>
      <c r="B14" s="10" t="s">
        <f>=XIRR(B2:B13,A2:A13)</f>
      </c>
      <c r="C14" s="0"/>
      <c r="D14" s="11" t="n">
        <v>44207</v>
      </c>
      <c r="E14" s="6" t="n">
        <v>2519.6</v>
      </c>
      <c r="F14" s="0" t="s">
        <v>61</v>
      </c>
      <c r="G14" s="0"/>
      <c r="H14" s="10" t="s">
        <f>=XIRR(H2:H13,G2:G13)</f>
      </c>
      <c r="I14" s="0"/>
      <c r="J14" s="0"/>
      <c r="K14" s="8" t="s">
        <f>=-SUM(K2:K12)</f>
      </c>
      <c r="L14" s="0" t="s">
        <v>64</v>
      </c>
      <c r="M14" s="11" t="n">
        <v>44026</v>
      </c>
      <c r="N14" s="6" t="n">
        <v>402.84</v>
      </c>
      <c r="O14" s="0" t="s">
        <v>61</v>
      </c>
    </row>
    <row collapsed="false" customFormat="false" customHeight="false" hidden="false" ht="12.1" outlineLevel="0" r="15">
      <c r="A15" s="0"/>
      <c r="B15" s="8" t="s">
        <f>=-SUM(B2:B13)</f>
      </c>
      <c r="C15" s="0" t="s">
        <v>64</v>
      </c>
      <c r="D15" s="11" t="n">
        <v>46078</v>
      </c>
      <c r="E15" s="8" t="s">
        <f>=-Портфель!J3</f>
      </c>
      <c r="F15" s="0" t="s">
        <v>63</v>
      </c>
      <c r="G15" s="0"/>
      <c r="H15" s="8" t="s">
        <f>=-SUM(H2:H13)</f>
      </c>
      <c r="I15" s="0" t="s">
        <v>64</v>
      </c>
      <c r="J15" s="0"/>
      <c r="K15" s="0"/>
      <c r="L15" s="0"/>
      <c r="M15" s="11" t="n">
        <v>44053</v>
      </c>
      <c r="N15" s="6" t="n">
        <v>-888</v>
      </c>
      <c r="O15" s="0" t="s">
        <v>62</v>
      </c>
    </row>
    <row collapsed="false" customFormat="false" customHeight="false" hidden="false" ht="12.1" outlineLevel="0" r="16">
      <c r="A16" s="0"/>
      <c r="B16" s="0"/>
      <c r="C16" s="0"/>
      <c r="D16" s="0"/>
      <c r="E16" s="10" t="s">
        <f>=XIRR(E2:E15,D2:D15)</f>
      </c>
      <c r="F16" s="0"/>
      <c r="G16" s="0"/>
      <c r="H16" s="0"/>
      <c r="I16" s="0"/>
      <c r="J16" s="0"/>
      <c r="K16" s="0"/>
      <c r="L16" s="0"/>
      <c r="M16" s="11" t="n">
        <v>44076</v>
      </c>
      <c r="N16" s="6" t="n">
        <v>1211.65</v>
      </c>
      <c r="O16" s="0" t="s">
        <v>61</v>
      </c>
    </row>
    <row collapsed="false" customFormat="false" customHeight="false" hidden="false" ht="12.1" outlineLevel="0" r="17">
      <c r="A17" s="0"/>
      <c r="B17" s="0"/>
      <c r="C17" s="0"/>
      <c r="D17" s="0"/>
      <c r="E17" s="8" t="s">
        <f>=-SUM(E2:E15)</f>
      </c>
      <c r="F17" s="0" t="s">
        <v>64</v>
      </c>
      <c r="G17" s="0"/>
      <c r="H17" s="0"/>
      <c r="I17" s="0"/>
      <c r="J17" s="0"/>
      <c r="K17" s="0"/>
      <c r="L17" s="0"/>
      <c r="M17" s="11" t="n">
        <v>44114</v>
      </c>
      <c r="N17" s="6" t="n">
        <v>643.2</v>
      </c>
      <c r="O17" s="0" t="s">
        <v>61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11" t="n">
        <v>44114</v>
      </c>
      <c r="N18" s="6" t="n">
        <v>107.2</v>
      </c>
      <c r="O18" s="0" t="s">
        <v>61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11" t="n">
        <v>44145</v>
      </c>
      <c r="N19" s="6" t="n">
        <v>-1583.4</v>
      </c>
      <c r="O19" s="0" t="s">
        <v>62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11" t="n">
        <v>44175</v>
      </c>
      <c r="N20" s="6" t="n">
        <v>-4016.1</v>
      </c>
      <c r="O20" s="0" t="s">
        <v>62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11" t="n">
        <v>44207</v>
      </c>
      <c r="N21" s="6" t="n">
        <v>-3327.5</v>
      </c>
      <c r="O21" s="0" t="s">
        <v>62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11" t="n">
        <v>46078</v>
      </c>
      <c r="N22" s="8" t="s">
        <f>=-Портфель!J6</f>
      </c>
      <c r="O22" s="0" t="s">
        <v>63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10" t="s">
        <f>=XIRR(N2:N22,M2:M22)</f>
      </c>
      <c r="O23" s="0"/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8" t="s">
        <f>=-SUM(N2:N22)</f>
      </c>
      <c r="O24" s="0" t="s">
        <v>64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65</v>
      </c>
      <c r="C1" s="0"/>
      <c r="D1" s="0"/>
      <c r="E1" s="3" t="s">
        <v>66</v>
      </c>
      <c r="F1" s="0"/>
      <c r="G1" s="0"/>
      <c r="H1" s="3" t="s">
        <v>67</v>
      </c>
      <c r="I1" s="0"/>
      <c r="J1" s="0"/>
      <c r="K1" s="3" t="s">
        <v>68</v>
      </c>
      <c r="L1" s="0"/>
      <c r="M1" s="0"/>
      <c r="N1" s="3" t="s">
        <v>69</v>
      </c>
      <c r="O1" s="0"/>
    </row>
    <row collapsed="false" customFormat="false" customHeight="false" hidden="false" ht="12.1" outlineLevel="0" r="2">
      <c r="A2" s="11" t="n">
        <v>43958</v>
      </c>
      <c r="B2" s="6" t="n">
        <v>10</v>
      </c>
      <c r="C2" s="6" t="n">
        <v>863.7</v>
      </c>
      <c r="D2" s="11" t="n">
        <v>43958</v>
      </c>
      <c r="E2" s="6" t="n">
        <v>700</v>
      </c>
      <c r="F2" s="6" t="n">
        <v>8481.9411764706</v>
      </c>
      <c r="G2" s="11" t="n">
        <v>43958</v>
      </c>
      <c r="H2" s="6" t="n">
        <v>80</v>
      </c>
      <c r="I2" s="6" t="n">
        <v>6024.3555555556</v>
      </c>
      <c r="J2" s="11" t="n">
        <v>43958</v>
      </c>
      <c r="K2" s="6" t="n">
        <v>220</v>
      </c>
      <c r="L2" s="6" t="n">
        <v>16281.62962963</v>
      </c>
      <c r="M2" s="11" t="n">
        <v>43958</v>
      </c>
      <c r="N2" s="6" t="n">
        <v>180</v>
      </c>
      <c r="O2" s="6" t="n">
        <v>17146.714285714</v>
      </c>
    </row>
    <row collapsed="false" customFormat="false" customHeight="false" hidden="false" ht="12.1" outlineLevel="0" r="3">
      <c r="A3" s="11" t="n">
        <v>43959</v>
      </c>
      <c r="B3" s="6" t="n">
        <v>20</v>
      </c>
      <c r="C3" s="6" t="n">
        <v>1726.63</v>
      </c>
      <c r="D3" s="11" t="n">
        <v>43958</v>
      </c>
      <c r="E3" s="6" t="n">
        <v>400</v>
      </c>
      <c r="F3" s="6" t="n">
        <v>4847</v>
      </c>
      <c r="G3" s="11" t="n">
        <v>43958</v>
      </c>
      <c r="H3" s="6" t="n">
        <v>80</v>
      </c>
      <c r="I3" s="6" t="n">
        <v>6023.8</v>
      </c>
      <c r="J3" s="11" t="n">
        <v>43958</v>
      </c>
      <c r="K3" s="6" t="n">
        <v>80</v>
      </c>
      <c r="L3" s="6" t="n">
        <v>5920.5</v>
      </c>
      <c r="M3" s="11" t="n">
        <v>43959</v>
      </c>
      <c r="N3" s="6" t="n">
        <v>12</v>
      </c>
      <c r="O3" s="6" t="n">
        <v>1142.49</v>
      </c>
    </row>
    <row collapsed="false" customFormat="false" customHeight="false" hidden="false" ht="12.1" outlineLevel="0" r="4">
      <c r="A4" s="11" t="n">
        <v>43977</v>
      </c>
      <c r="B4" s="6" t="n">
        <v>10</v>
      </c>
      <c r="C4" s="6" t="n">
        <v>842.5</v>
      </c>
      <c r="D4" s="11" t="n">
        <v>43959</v>
      </c>
      <c r="E4" s="6" t="n">
        <v>100</v>
      </c>
      <c r="F4" s="6" t="n">
        <v>1215.23</v>
      </c>
      <c r="G4" s="11" t="n">
        <v>43959</v>
      </c>
      <c r="H4" s="6" t="n">
        <v>10</v>
      </c>
      <c r="I4" s="6" t="n">
        <v>747.95</v>
      </c>
      <c r="J4" s="11" t="n">
        <v>43959</v>
      </c>
      <c r="K4" s="6" t="n">
        <v>20</v>
      </c>
      <c r="L4" s="6" t="n">
        <v>1489.09</v>
      </c>
      <c r="M4" s="11" t="n">
        <v>43991</v>
      </c>
      <c r="N4" s="6" t="n">
        <v>112</v>
      </c>
      <c r="O4" s="6" t="n">
        <v>11352.34</v>
      </c>
    </row>
    <row collapsed="false" customFormat="false" customHeight="false" hidden="false" ht="12.1" outlineLevel="0" r="5">
      <c r="A5" s="11" t="n">
        <v>44026</v>
      </c>
      <c r="B5" s="6" t="n">
        <v>210</v>
      </c>
      <c r="C5" s="6" t="n">
        <v>18344</v>
      </c>
      <c r="D5" s="11" t="n">
        <v>43991</v>
      </c>
      <c r="E5" s="6" t="n">
        <v>900</v>
      </c>
      <c r="F5" s="6" t="n">
        <v>11164.89</v>
      </c>
      <c r="G5" s="11" t="n">
        <v>43977</v>
      </c>
      <c r="H5" s="6" t="n">
        <v>20</v>
      </c>
      <c r="I5" s="6" t="n">
        <v>1453.87</v>
      </c>
      <c r="J5" s="11" t="n">
        <v>43991</v>
      </c>
      <c r="K5" s="6" t="n">
        <v>140</v>
      </c>
      <c r="L5" s="6" t="n">
        <v>10655.07</v>
      </c>
      <c r="M5" s="11" t="n">
        <v>43991</v>
      </c>
      <c r="N5" s="6" t="n">
        <v>43</v>
      </c>
      <c r="O5" s="6" t="n">
        <v>4358.49</v>
      </c>
    </row>
    <row collapsed="false" customFormat="false" customHeight="false" hidden="false" ht="12.1" outlineLevel="0" r="6">
      <c r="A6" s="11" t="n">
        <v>44076</v>
      </c>
      <c r="B6" s="6" t="n">
        <v>270</v>
      </c>
      <c r="C6" s="6" t="n">
        <v>27000</v>
      </c>
      <c r="D6" s="11" t="n">
        <v>43991</v>
      </c>
      <c r="E6" s="6" t="n">
        <v>400</v>
      </c>
      <c r="F6" s="6" t="n">
        <v>4962.18</v>
      </c>
      <c r="G6" s="11" t="n">
        <v>44026</v>
      </c>
      <c r="H6" s="6" t="n">
        <v>270</v>
      </c>
      <c r="I6" s="6" t="n">
        <v>19667.79</v>
      </c>
      <c r="J6" s="11" t="n">
        <v>43991</v>
      </c>
      <c r="K6" s="6" t="n">
        <v>60</v>
      </c>
      <c r="L6" s="6" t="n">
        <v>4566.46</v>
      </c>
      <c r="M6" s="11" t="n">
        <v>43991</v>
      </c>
      <c r="N6" s="6" t="n">
        <v>15</v>
      </c>
      <c r="O6" s="6" t="n">
        <v>1520.4</v>
      </c>
    </row>
    <row collapsed="false" customFormat="false" customHeight="false" hidden="false" ht="12.1" outlineLevel="0" r="7">
      <c r="A7" s="11" t="n">
        <v>44145</v>
      </c>
      <c r="B7" s="6" t="n">
        <v>20</v>
      </c>
      <c r="C7" s="6" t="n">
        <v>1936</v>
      </c>
      <c r="D7" s="11" t="n">
        <v>43991</v>
      </c>
      <c r="E7" s="6" t="n">
        <v>100</v>
      </c>
      <c r="F7" s="6" t="n">
        <v>1240.54</v>
      </c>
      <c r="G7" s="11" t="n">
        <v>44053</v>
      </c>
      <c r="H7" s="6" t="n">
        <v>30</v>
      </c>
      <c r="I7" s="6" t="n">
        <v>2251.5</v>
      </c>
      <c r="J7" s="11" t="n">
        <v>43991</v>
      </c>
      <c r="K7" s="6" t="n">
        <v>20</v>
      </c>
      <c r="L7" s="6" t="n">
        <v>1522.15</v>
      </c>
      <c r="M7" s="11" t="n">
        <v>43991</v>
      </c>
      <c r="N7" s="6" t="n">
        <v>3</v>
      </c>
      <c r="O7" s="6" t="n">
        <v>304.08</v>
      </c>
    </row>
    <row collapsed="false" customFormat="false" customHeight="false" hidden="false" ht="12.1" outlineLevel="0" r="8">
      <c r="A8" s="11" t="n">
        <v>44175</v>
      </c>
      <c r="B8" s="6" t="n">
        <v>30</v>
      </c>
      <c r="C8" s="6" t="n">
        <v>2757.6</v>
      </c>
      <c r="D8" s="11" t="n">
        <v>44022</v>
      </c>
      <c r="E8" s="6" t="n">
        <v>100</v>
      </c>
      <c r="F8" s="6" t="n">
        <v>1242.75</v>
      </c>
      <c r="G8" s="11" t="n">
        <v>44054</v>
      </c>
      <c r="H8" s="6" t="n">
        <v>170</v>
      </c>
      <c r="I8" s="6" t="n">
        <v>12663.3</v>
      </c>
      <c r="J8" s="11" t="n">
        <v>44022</v>
      </c>
      <c r="K8" s="6" t="n">
        <v>10</v>
      </c>
      <c r="L8" s="6" t="n">
        <v>772.68</v>
      </c>
      <c r="M8" s="11" t="n">
        <v>43991</v>
      </c>
      <c r="N8" s="6" t="n">
        <v>1</v>
      </c>
      <c r="O8" s="6" t="n">
        <v>101.36</v>
      </c>
    </row>
    <row collapsed="false" customFormat="false" customHeight="false" hidden="false" ht="12.1" outlineLevel="0" r="9">
      <c r="A9" s="11" t="n">
        <v>44207</v>
      </c>
      <c r="B9" s="6" t="n">
        <v>10</v>
      </c>
      <c r="C9" s="6" t="n">
        <v>931.4</v>
      </c>
      <c r="D9" s="11" t="n">
        <v>44026</v>
      </c>
      <c r="E9" s="6" t="n">
        <v>100</v>
      </c>
      <c r="F9" s="6" t="n">
        <v>1248.75</v>
      </c>
      <c r="G9" s="11" t="n">
        <v>44175</v>
      </c>
      <c r="H9" s="6" t="n">
        <v>30</v>
      </c>
      <c r="I9" s="6" t="n">
        <v>2260.8</v>
      </c>
      <c r="J9" s="0"/>
      <c r="K9" s="5" t="s">
        <f>=SUM(L2:L8)/SUM(K2:K8)</f>
      </c>
      <c r="L9" s="0" t="s">
        <v>11</v>
      </c>
      <c r="M9" s="11" t="n">
        <v>43992</v>
      </c>
      <c r="N9" s="6" t="n">
        <v>3</v>
      </c>
      <c r="O9" s="6" t="n">
        <v>303.03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  <c r="D10" s="11" t="n">
        <v>44053</v>
      </c>
      <c r="E10" s="6" t="n">
        <v>300</v>
      </c>
      <c r="F10" s="6" t="n">
        <v>3740.4</v>
      </c>
      <c r="G10" s="11" t="n">
        <v>44207</v>
      </c>
      <c r="H10" s="6" t="n">
        <v>20</v>
      </c>
      <c r="I10" s="6" t="n">
        <v>1519.2</v>
      </c>
      <c r="J10" s="0"/>
      <c r="K10" s="6" t="n">
        <v>113.5</v>
      </c>
      <c r="L10" s="0" t="s">
        <v>70</v>
      </c>
      <c r="M10" s="11" t="n">
        <v>44022</v>
      </c>
      <c r="N10" s="6" t="n">
        <v>8</v>
      </c>
      <c r="O10" s="6" t="n">
        <v>811.68</v>
      </c>
    </row>
    <row collapsed="false" customFormat="false" customHeight="false" hidden="false" ht="12.1" outlineLevel="0" r="11">
      <c r="A11" s="0"/>
      <c r="B11" s="6" t="n">
        <v>259.20375361</v>
      </c>
      <c r="C11" s="0" t="s">
        <v>70</v>
      </c>
      <c r="D11" s="11" t="n">
        <v>44054</v>
      </c>
      <c r="E11" s="6" t="n">
        <v>1000</v>
      </c>
      <c r="F11" s="6" t="n">
        <v>12474</v>
      </c>
      <c r="G11" s="0"/>
      <c r="H11" s="5" t="s">
        <f>=SUM(I2:I10)/SUM(H2:H10)</f>
      </c>
      <c r="I11" s="0" t="s">
        <v>11</v>
      </c>
      <c r="J11" s="0"/>
      <c r="K11" s="6" t="n">
        <v>550</v>
      </c>
      <c r="L11" s="0" t="s">
        <v>71</v>
      </c>
      <c r="M11" s="11" t="n">
        <v>44026</v>
      </c>
      <c r="N11" s="6" t="n">
        <v>4</v>
      </c>
      <c r="O11" s="6" t="n">
        <v>402.84</v>
      </c>
    </row>
    <row collapsed="false" customFormat="false" customHeight="false" hidden="false" ht="12.1" outlineLevel="0" r="12">
      <c r="A12" s="0"/>
      <c r="B12" s="6" t="n">
        <v>580</v>
      </c>
      <c r="C12" s="0" t="s">
        <v>71</v>
      </c>
      <c r="D12" s="11" t="n">
        <v>44207</v>
      </c>
      <c r="E12" s="6" t="n">
        <v>200</v>
      </c>
      <c r="F12" s="6" t="n">
        <v>2519.6</v>
      </c>
      <c r="G12" s="0"/>
      <c r="H12" s="6" t="n">
        <v>91.14134621</v>
      </c>
      <c r="I12" s="0" t="s">
        <v>70</v>
      </c>
      <c r="J12" s="0"/>
      <c r="K12" s="5" t="s">
        <f>=K11*(ABS(K10)-ABS(K9))</f>
      </c>
      <c r="L12" s="0" t="s">
        <v>72</v>
      </c>
      <c r="M12" s="11" t="n">
        <v>44026</v>
      </c>
      <c r="N12" s="6" t="n">
        <v>6</v>
      </c>
      <c r="O12" s="6" t="n">
        <v>610.86</v>
      </c>
    </row>
    <row collapsed="false" customFormat="false" customHeight="false" hidden="false" ht="12.1" outlineLevel="0" r="13">
      <c r="A13" s="0"/>
      <c r="B13" s="5" t="s">
        <f>=B12*(ABS(B11)-ABS(B10))</f>
      </c>
      <c r="C13" s="0" t="s">
        <v>72</v>
      </c>
      <c r="D13" s="0"/>
      <c r="E13" s="5" t="s">
        <f>=SUM(F2:F12)/SUM(E2:E12)</f>
      </c>
      <c r="F13" s="0" t="s">
        <v>11</v>
      </c>
      <c r="G13" s="0"/>
      <c r="H13" s="6" t="n">
        <v>710</v>
      </c>
      <c r="I13" s="0" t="s">
        <v>71</v>
      </c>
      <c r="J13" s="0"/>
      <c r="K13" s="0"/>
      <c r="L13" s="0"/>
      <c r="M13" s="11" t="n">
        <v>44076</v>
      </c>
      <c r="N13" s="6" t="n">
        <v>11</v>
      </c>
      <c r="O13" s="6" t="n">
        <v>1211.65</v>
      </c>
    </row>
    <row collapsed="false" customFormat="false" customHeight="false" hidden="false" ht="12.1" outlineLevel="0" r="14">
      <c r="A14" s="0"/>
      <c r="B14" s="0"/>
      <c r="C14" s="0"/>
      <c r="D14" s="0"/>
      <c r="E14" s="6" t="n">
        <v>15.192</v>
      </c>
      <c r="F14" s="0" t="s">
        <v>70</v>
      </c>
      <c r="G14" s="0"/>
      <c r="H14" s="5" t="s">
        <f>=H13*(ABS(H12)-ABS(H11))</f>
      </c>
      <c r="I14" s="0" t="s">
        <v>72</v>
      </c>
      <c r="J14" s="0"/>
      <c r="K14" s="0"/>
      <c r="L14" s="0"/>
      <c r="M14" s="11" t="n">
        <v>44114</v>
      </c>
      <c r="N14" s="6" t="n">
        <v>1</v>
      </c>
      <c r="O14" s="6" t="n">
        <v>107.2</v>
      </c>
    </row>
    <row collapsed="false" customFormat="false" customHeight="false" hidden="false" ht="12.1" outlineLevel="0" r="15">
      <c r="A15" s="0"/>
      <c r="B15" s="0"/>
      <c r="C15" s="0"/>
      <c r="D15" s="0"/>
      <c r="E15" s="6" t="n">
        <v>4300</v>
      </c>
      <c r="F15" s="0" t="s">
        <v>71</v>
      </c>
      <c r="G15" s="0"/>
      <c r="H15" s="0"/>
      <c r="I15" s="0"/>
      <c r="J15" s="0"/>
      <c r="K15" s="0"/>
      <c r="L15" s="0"/>
      <c r="M15" s="11" t="n">
        <v>44114</v>
      </c>
      <c r="N15" s="6" t="n">
        <v>6</v>
      </c>
      <c r="O15" s="6" t="n">
        <v>643.2</v>
      </c>
    </row>
    <row collapsed="false" customFormat="false" customHeight="false" hidden="false" ht="12.1" outlineLevel="0" r="16">
      <c r="A16" s="0"/>
      <c r="B16" s="0"/>
      <c r="C16" s="0"/>
      <c r="D16" s="0"/>
      <c r="E16" s="5" t="s">
        <f>=E15*(ABS(E14)-ABS(E13))</f>
      </c>
      <c r="F16" s="0" t="s">
        <v>72</v>
      </c>
      <c r="G16" s="0"/>
      <c r="H16" s="0"/>
      <c r="I16" s="0"/>
      <c r="J16" s="0"/>
      <c r="K16" s="0"/>
      <c r="L16" s="0"/>
      <c r="M16" s="0"/>
      <c r="N16" s="5" t="s">
        <f>=SUM(O2:O15)/SUM(N2:N15)</f>
      </c>
      <c r="O16" s="0" t="s">
        <v>11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6" t="n">
        <v>144.5</v>
      </c>
      <c r="O17" s="0" t="s">
        <v>70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6" t="n">
        <v>405</v>
      </c>
      <c r="O18" s="0" t="s">
        <v>71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5" t="s">
        <f>=N18*(ABS(N17)-ABS(N16))</f>
      </c>
      <c r="O19" s="0" t="s">
        <v>72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8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47</v>
      </c>
      <c r="B1" s="18" t="s">
        <v>0</v>
      </c>
      <c r="C1" s="18" t="s">
        <v>2</v>
      </c>
      <c r="D1" s="18" t="s">
        <v>73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74</v>
      </c>
      <c r="L1" s="18" t="s">
        <v>75</v>
      </c>
      <c r="M1" s="18" t="s">
        <v>19</v>
      </c>
      <c r="N1" s="18" t="s">
        <v>76</v>
      </c>
    </row>
    <row collapsed="false" customFormat="false" customHeight="false" hidden="false" ht="12.1" outlineLevel="0" r="2">
      <c r="A2" s="20" t="n">
        <v>43958</v>
      </c>
      <c r="B2" s="16" t="s">
        <v>27</v>
      </c>
      <c r="C2" s="16" t="s">
        <v>77</v>
      </c>
      <c r="D2" s="16" t="s">
        <v>61</v>
      </c>
      <c r="E2" s="16" t="s">
        <v>17</v>
      </c>
      <c r="F2" s="16" t="s">
        <v>19</v>
      </c>
      <c r="G2" s="7" t="n">
        <v>27</v>
      </c>
      <c r="H2" s="6" t="n">
        <v>740</v>
      </c>
      <c r="I2" s="6" t="n">
        <v>-19980</v>
      </c>
      <c r="J2" s="6" t="n">
        <v>0</v>
      </c>
      <c r="K2" s="6" t="n">
        <v>-2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43958</v>
      </c>
      <c r="B3" s="16" t="s">
        <v>21</v>
      </c>
      <c r="C3" s="16" t="s">
        <v>78</v>
      </c>
      <c r="D3" s="16" t="s">
        <v>61</v>
      </c>
      <c r="E3" s="16" t="s">
        <v>17</v>
      </c>
      <c r="F3" s="16" t="s">
        <v>19</v>
      </c>
      <c r="G3" s="7" t="n">
        <v>17</v>
      </c>
      <c r="H3" s="6" t="n">
        <v>1211</v>
      </c>
      <c r="I3" s="6" t="n">
        <v>-20587</v>
      </c>
      <c r="J3" s="6" t="n">
        <v>0</v>
      </c>
      <c r="K3" s="6" t="n">
        <v>-12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43958</v>
      </c>
      <c r="B4" s="16" t="s">
        <v>16</v>
      </c>
      <c r="C4" s="16" t="s">
        <v>79</v>
      </c>
      <c r="D4" s="16" t="s">
        <v>61</v>
      </c>
      <c r="E4" s="16" t="s">
        <v>17</v>
      </c>
      <c r="F4" s="16" t="s">
        <v>19</v>
      </c>
      <c r="G4" s="7" t="n">
        <v>24</v>
      </c>
      <c r="H4" s="6" t="n">
        <v>863.2</v>
      </c>
      <c r="I4" s="6" t="n">
        <v>-20716.8</v>
      </c>
      <c r="J4" s="6" t="n">
        <v>0</v>
      </c>
      <c r="K4" s="6" t="n">
        <v>-12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43958</v>
      </c>
      <c r="B5" s="16" t="s">
        <v>24</v>
      </c>
      <c r="C5" s="16" t="s">
        <v>80</v>
      </c>
      <c r="D5" s="16" t="s">
        <v>61</v>
      </c>
      <c r="E5" s="16" t="s">
        <v>17</v>
      </c>
      <c r="F5" s="16" t="s">
        <v>19</v>
      </c>
      <c r="G5" s="7" t="n">
        <v>27</v>
      </c>
      <c r="H5" s="6" t="n">
        <v>752.6</v>
      </c>
      <c r="I5" s="6" t="n">
        <v>-20320.2</v>
      </c>
      <c r="J5" s="6" t="n">
        <v>0</v>
      </c>
      <c r="K5" s="6" t="n">
        <v>-12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43958</v>
      </c>
      <c r="B6" s="16" t="s">
        <v>16</v>
      </c>
      <c r="C6" s="16" t="s">
        <v>79</v>
      </c>
      <c r="D6" s="16" t="s">
        <v>61</v>
      </c>
      <c r="E6" s="16" t="s">
        <v>17</v>
      </c>
      <c r="F6" s="16" t="s">
        <v>19</v>
      </c>
      <c r="G6" s="7" t="n">
        <v>6</v>
      </c>
      <c r="H6" s="6" t="n">
        <v>863.2</v>
      </c>
      <c r="I6" s="6" t="n">
        <v>-5179.2</v>
      </c>
      <c r="J6" s="6" t="n">
        <v>0</v>
      </c>
      <c r="K6" s="6" t="n">
        <v>-3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43958</v>
      </c>
      <c r="B7" s="16" t="s">
        <v>21</v>
      </c>
      <c r="C7" s="16" t="s">
        <v>78</v>
      </c>
      <c r="D7" s="16" t="s">
        <v>61</v>
      </c>
      <c r="E7" s="16" t="s">
        <v>17</v>
      </c>
      <c r="F7" s="16" t="s">
        <v>19</v>
      </c>
      <c r="G7" s="7" t="n">
        <v>4</v>
      </c>
      <c r="H7" s="6" t="n">
        <v>1211</v>
      </c>
      <c r="I7" s="6" t="n">
        <v>-4844</v>
      </c>
      <c r="J7" s="6" t="n">
        <v>0</v>
      </c>
      <c r="K7" s="6" t="n">
        <v>-3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43958</v>
      </c>
      <c r="B8" s="16" t="s">
        <v>24</v>
      </c>
      <c r="C8" s="16" t="s">
        <v>80</v>
      </c>
      <c r="D8" s="16" t="s">
        <v>61</v>
      </c>
      <c r="E8" s="16" t="s">
        <v>17</v>
      </c>
      <c r="F8" s="16" t="s">
        <v>19</v>
      </c>
      <c r="G8" s="7" t="n">
        <v>8</v>
      </c>
      <c r="H8" s="6" t="n">
        <v>752.6</v>
      </c>
      <c r="I8" s="6" t="n">
        <v>-6020.8</v>
      </c>
      <c r="J8" s="6" t="n">
        <v>0</v>
      </c>
      <c r="K8" s="6" t="n">
        <v>-3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43958</v>
      </c>
      <c r="B9" s="16" t="s">
        <v>30</v>
      </c>
      <c r="C9" s="16" t="s">
        <v>81</v>
      </c>
      <c r="D9" s="16" t="s">
        <v>61</v>
      </c>
      <c r="E9" s="16" t="s">
        <v>17</v>
      </c>
      <c r="F9" s="16" t="s">
        <v>19</v>
      </c>
      <c r="G9" s="7" t="n">
        <v>63</v>
      </c>
      <c r="H9" s="6" t="n">
        <v>95.25</v>
      </c>
      <c r="I9" s="6" t="n">
        <v>-6000.75</v>
      </c>
      <c r="J9" s="6" t="n">
        <v>0</v>
      </c>
      <c r="K9" s="6" t="n">
        <v>-0.5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43958</v>
      </c>
      <c r="B10" s="16" t="s">
        <v>27</v>
      </c>
      <c r="C10" s="16" t="s">
        <v>77</v>
      </c>
      <c r="D10" s="16" t="s">
        <v>61</v>
      </c>
      <c r="E10" s="16" t="s">
        <v>17</v>
      </c>
      <c r="F10" s="16" t="s">
        <v>19</v>
      </c>
      <c r="G10" s="7" t="n">
        <v>8</v>
      </c>
      <c r="H10" s="6" t="n">
        <v>740</v>
      </c>
      <c r="I10" s="6" t="n">
        <v>-5920</v>
      </c>
      <c r="J10" s="6" t="n">
        <v>0</v>
      </c>
      <c r="K10" s="6" t="n">
        <v>-0.5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1" t="n">
        <v>43958</v>
      </c>
      <c r="B11" s="22" t="s">
        <v>82</v>
      </c>
      <c r="C11" s="22" t="s">
        <v>55</v>
      </c>
      <c r="D11" s="22" t="s">
        <v>82</v>
      </c>
      <c r="E11" s="22" t="s">
        <v>82</v>
      </c>
      <c r="F11" s="22" t="s">
        <v>19</v>
      </c>
      <c r="G11" s="23" t="n">
        <v>1</v>
      </c>
      <c r="H11" s="24" t="n">
        <v>1</v>
      </c>
      <c r="I11" s="24" t="n">
        <v>130000</v>
      </c>
      <c r="J11" s="24" t="n">
        <v>0</v>
      </c>
      <c r="K11" s="24" t="n">
        <v>0</v>
      </c>
      <c r="L11" s="24" t="n">
        <v>0</v>
      </c>
      <c r="M11" s="6" t="s">
        <f>=I11+J11+K11+L11</f>
      </c>
      <c r="N11" s="22"/>
    </row>
    <row collapsed="false" customFormat="false" customHeight="false" hidden="false" ht="12.1" outlineLevel="0" r="12">
      <c r="A12" s="20" t="n">
        <v>43958</v>
      </c>
      <c r="B12" s="16" t="s">
        <v>30</v>
      </c>
      <c r="C12" s="16" t="s">
        <v>81</v>
      </c>
      <c r="D12" s="16" t="s">
        <v>61</v>
      </c>
      <c r="E12" s="16" t="s">
        <v>17</v>
      </c>
      <c r="F12" s="16" t="s">
        <v>19</v>
      </c>
      <c r="G12" s="7" t="n">
        <v>210</v>
      </c>
      <c r="H12" s="6" t="n">
        <v>95.25</v>
      </c>
      <c r="I12" s="6" t="n">
        <v>-20002.5</v>
      </c>
      <c r="J12" s="6" t="n">
        <v>0</v>
      </c>
      <c r="K12" s="6" t="n">
        <v>-2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1" t="n">
        <v>43959</v>
      </c>
      <c r="B13" s="22" t="s">
        <v>82</v>
      </c>
      <c r="C13" s="22" t="s">
        <v>55</v>
      </c>
      <c r="D13" s="22" t="s">
        <v>82</v>
      </c>
      <c r="E13" s="22" t="s">
        <v>82</v>
      </c>
      <c r="F13" s="22" t="s">
        <v>19</v>
      </c>
      <c r="G13" s="23" t="n">
        <v>1</v>
      </c>
      <c r="H13" s="24" t="n">
        <v>1</v>
      </c>
      <c r="I13" s="24" t="n">
        <v>6000</v>
      </c>
      <c r="J13" s="24" t="n">
        <v>0</v>
      </c>
      <c r="K13" s="24" t="n">
        <v>0</v>
      </c>
      <c r="L13" s="24" t="n">
        <v>0</v>
      </c>
      <c r="M13" s="6" t="s">
        <f>=I13+J13+K13+L13</f>
      </c>
      <c r="N13" s="22"/>
    </row>
    <row collapsed="false" customFormat="false" customHeight="false" hidden="false" ht="12.1" outlineLevel="0" r="14">
      <c r="A14" s="20" t="n">
        <v>43959</v>
      </c>
      <c r="B14" s="16" t="s">
        <v>24</v>
      </c>
      <c r="C14" s="16" t="s">
        <v>80</v>
      </c>
      <c r="D14" s="16" t="s">
        <v>61</v>
      </c>
      <c r="E14" s="16" t="s">
        <v>17</v>
      </c>
      <c r="F14" s="16" t="s">
        <v>19</v>
      </c>
      <c r="G14" s="7" t="n">
        <v>1</v>
      </c>
      <c r="H14" s="6" t="n">
        <v>747.5</v>
      </c>
      <c r="I14" s="6" t="n">
        <v>-747.5</v>
      </c>
      <c r="J14" s="6" t="n">
        <v>0</v>
      </c>
      <c r="K14" s="6" t="n">
        <v>-0.45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43959</v>
      </c>
      <c r="B15" s="16" t="s">
        <v>30</v>
      </c>
      <c r="C15" s="16" t="s">
        <v>81</v>
      </c>
      <c r="D15" s="16" t="s">
        <v>61</v>
      </c>
      <c r="E15" s="16" t="s">
        <v>17</v>
      </c>
      <c r="F15" s="16" t="s">
        <v>19</v>
      </c>
      <c r="G15" s="7" t="n">
        <v>12</v>
      </c>
      <c r="H15" s="6" t="n">
        <v>95.15</v>
      </c>
      <c r="I15" s="6" t="n">
        <v>-1141.8</v>
      </c>
      <c r="J15" s="6" t="n">
        <v>0</v>
      </c>
      <c r="K15" s="6" t="n">
        <v>-0.69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0" t="n">
        <v>43959</v>
      </c>
      <c r="B16" s="16" t="s">
        <v>27</v>
      </c>
      <c r="C16" s="16" t="s">
        <v>77</v>
      </c>
      <c r="D16" s="16" t="s">
        <v>61</v>
      </c>
      <c r="E16" s="16" t="s">
        <v>17</v>
      </c>
      <c r="F16" s="16" t="s">
        <v>19</v>
      </c>
      <c r="G16" s="7" t="n">
        <v>2</v>
      </c>
      <c r="H16" s="6" t="n">
        <v>744.1</v>
      </c>
      <c r="I16" s="6" t="n">
        <v>-1488.2</v>
      </c>
      <c r="J16" s="6" t="n">
        <v>0</v>
      </c>
      <c r="K16" s="6" t="n">
        <v>-0.89</v>
      </c>
      <c r="L16" s="6" t="n">
        <v>0</v>
      </c>
      <c r="M16" s="6" t="s">
        <f>=I16+J16+K16+L16</f>
      </c>
      <c r="N16" s="16"/>
    </row>
    <row collapsed="false" customFormat="false" customHeight="false" hidden="false" ht="12.1" outlineLevel="0" r="17">
      <c r="A17" s="20" t="n">
        <v>43959</v>
      </c>
      <c r="B17" s="16" t="s">
        <v>16</v>
      </c>
      <c r="C17" s="16" t="s">
        <v>79</v>
      </c>
      <c r="D17" s="16" t="s">
        <v>61</v>
      </c>
      <c r="E17" s="16" t="s">
        <v>17</v>
      </c>
      <c r="F17" s="16" t="s">
        <v>19</v>
      </c>
      <c r="G17" s="7" t="n">
        <v>2</v>
      </c>
      <c r="H17" s="6" t="n">
        <v>862.8</v>
      </c>
      <c r="I17" s="6" t="n">
        <v>-1725.6</v>
      </c>
      <c r="J17" s="6" t="n">
        <v>0</v>
      </c>
      <c r="K17" s="6" t="n">
        <v>-1.03</v>
      </c>
      <c r="L17" s="6" t="n">
        <v>0</v>
      </c>
      <c r="M17" s="6" t="s">
        <f>=I17+J17+K17+L17</f>
      </c>
      <c r="N17" s="16"/>
    </row>
    <row collapsed="false" customFormat="false" customHeight="false" hidden="false" ht="12.1" outlineLevel="0" r="18">
      <c r="A18" s="20" t="n">
        <v>43959</v>
      </c>
      <c r="B18" s="16" t="s">
        <v>21</v>
      </c>
      <c r="C18" s="16" t="s">
        <v>78</v>
      </c>
      <c r="D18" s="16" t="s">
        <v>61</v>
      </c>
      <c r="E18" s="16" t="s">
        <v>17</v>
      </c>
      <c r="F18" s="16" t="s">
        <v>19</v>
      </c>
      <c r="G18" s="7" t="n">
        <v>1</v>
      </c>
      <c r="H18" s="6" t="n">
        <v>1214.5</v>
      </c>
      <c r="I18" s="6" t="n">
        <v>-1214.5</v>
      </c>
      <c r="J18" s="6" t="n">
        <v>0</v>
      </c>
      <c r="K18" s="6" t="n">
        <v>-0.73</v>
      </c>
      <c r="L18" s="6" t="n">
        <v>0</v>
      </c>
      <c r="M18" s="6" t="s">
        <f>=I18+J18+K18+L18</f>
      </c>
      <c r="N18" s="16"/>
    </row>
    <row collapsed="false" customFormat="false" customHeight="false" hidden="false" ht="12.1" outlineLevel="0" r="19">
      <c r="A19" s="21" t="n">
        <v>43977</v>
      </c>
      <c r="B19" s="22" t="s">
        <v>82</v>
      </c>
      <c r="C19" s="22" t="s">
        <v>55</v>
      </c>
      <c r="D19" s="22" t="s">
        <v>82</v>
      </c>
      <c r="E19" s="22" t="s">
        <v>82</v>
      </c>
      <c r="F19" s="22" t="s">
        <v>19</v>
      </c>
      <c r="G19" s="23" t="n">
        <v>1020</v>
      </c>
      <c r="H19" s="24" t="n">
        <v>1</v>
      </c>
      <c r="I19" s="24" t="n">
        <v>1020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/>
    </row>
    <row collapsed="false" customFormat="false" customHeight="false" hidden="false" ht="12.1" outlineLevel="0" r="20">
      <c r="A20" s="25" t="n">
        <v>43977</v>
      </c>
      <c r="B20" s="26" t="s">
        <v>30</v>
      </c>
      <c r="C20" s="26" t="s">
        <v>81</v>
      </c>
      <c r="D20" s="26" t="s">
        <v>62</v>
      </c>
      <c r="E20" s="26" t="s">
        <v>17</v>
      </c>
      <c r="F20" s="26" t="s">
        <v>19</v>
      </c>
      <c r="G20" s="27" t="n">
        <v>-13</v>
      </c>
      <c r="H20" s="28" t="n">
        <v>100.9</v>
      </c>
      <c r="I20" s="28" t="n">
        <v>1311.7</v>
      </c>
      <c r="J20" s="28" t="n">
        <v>0</v>
      </c>
      <c r="K20" s="28" t="n">
        <v>-0.13</v>
      </c>
      <c r="L20" s="28" t="n">
        <v>0</v>
      </c>
      <c r="M20" s="6" t="s">
        <f>=I20+J20+K20+L20</f>
      </c>
      <c r="N20" s="26"/>
    </row>
    <row collapsed="false" customFormat="false" customHeight="false" hidden="false" ht="12.1" outlineLevel="0" r="21">
      <c r="A21" s="20" t="n">
        <v>43977</v>
      </c>
      <c r="B21" s="16" t="s">
        <v>16</v>
      </c>
      <c r="C21" s="16" t="s">
        <v>79</v>
      </c>
      <c r="D21" s="16" t="s">
        <v>61</v>
      </c>
      <c r="E21" s="16" t="s">
        <v>17</v>
      </c>
      <c r="F21" s="16" t="s">
        <v>19</v>
      </c>
      <c r="G21" s="7" t="n">
        <v>1</v>
      </c>
      <c r="H21" s="6" t="n">
        <v>842</v>
      </c>
      <c r="I21" s="6" t="n">
        <v>-842</v>
      </c>
      <c r="J21" s="6" t="n">
        <v>0</v>
      </c>
      <c r="K21" s="6" t="n">
        <v>-0.5</v>
      </c>
      <c r="L21" s="6" t="n">
        <v>0</v>
      </c>
      <c r="M21" s="6" t="s">
        <f>=I21+J21+K21+L21</f>
      </c>
      <c r="N21" s="16"/>
    </row>
    <row collapsed="false" customFormat="false" customHeight="false" hidden="false" ht="12.1" outlineLevel="0" r="22">
      <c r="A22" s="20" t="n">
        <v>43977</v>
      </c>
      <c r="B22" s="16" t="s">
        <v>24</v>
      </c>
      <c r="C22" s="16" t="s">
        <v>80</v>
      </c>
      <c r="D22" s="16" t="s">
        <v>61</v>
      </c>
      <c r="E22" s="16" t="s">
        <v>17</v>
      </c>
      <c r="F22" s="16" t="s">
        <v>19</v>
      </c>
      <c r="G22" s="7" t="n">
        <v>2</v>
      </c>
      <c r="H22" s="6" t="n">
        <v>726.5</v>
      </c>
      <c r="I22" s="6" t="n">
        <v>-1453</v>
      </c>
      <c r="J22" s="6" t="n">
        <v>0</v>
      </c>
      <c r="K22" s="6" t="n">
        <v>-0.87</v>
      </c>
      <c r="L22" s="6" t="n">
        <v>0</v>
      </c>
      <c r="M22" s="6" t="s">
        <f>=I22+J22+K22+L22</f>
      </c>
      <c r="N22" s="16"/>
    </row>
    <row collapsed="false" customFormat="false" customHeight="false" hidden="false" ht="12.1" outlineLevel="0" r="23">
      <c r="A23" s="21" t="n">
        <v>43991</v>
      </c>
      <c r="B23" s="22" t="s">
        <v>82</v>
      </c>
      <c r="C23" s="22" t="s">
        <v>55</v>
      </c>
      <c r="D23" s="22" t="s">
        <v>82</v>
      </c>
      <c r="E23" s="22" t="s">
        <v>82</v>
      </c>
      <c r="F23" s="22" t="s">
        <v>19</v>
      </c>
      <c r="G23" s="23" t="n">
        <v>2000</v>
      </c>
      <c r="H23" s="24" t="n">
        <v>1</v>
      </c>
      <c r="I23" s="24" t="n">
        <v>2000</v>
      </c>
      <c r="J23" s="24" t="n">
        <v>0</v>
      </c>
      <c r="K23" s="24" t="n">
        <v>0</v>
      </c>
      <c r="L23" s="24" t="n">
        <v>0</v>
      </c>
      <c r="M23" s="6" t="s">
        <f>=I23+J23+K23+L23</f>
      </c>
      <c r="N23" s="22"/>
    </row>
    <row collapsed="false" customFormat="false" customHeight="false" hidden="false" ht="12.1" outlineLevel="0" r="24">
      <c r="A24" s="20" t="n">
        <v>43991</v>
      </c>
      <c r="B24" s="16" t="s">
        <v>27</v>
      </c>
      <c r="C24" s="16" t="s">
        <v>77</v>
      </c>
      <c r="D24" s="16" t="s">
        <v>61</v>
      </c>
      <c r="E24" s="16" t="s">
        <v>17</v>
      </c>
      <c r="F24" s="16" t="s">
        <v>19</v>
      </c>
      <c r="G24" s="7" t="n">
        <v>14</v>
      </c>
      <c r="H24" s="6" t="n">
        <v>761</v>
      </c>
      <c r="I24" s="6" t="n">
        <v>-10654</v>
      </c>
      <c r="J24" s="6" t="n">
        <v>0</v>
      </c>
      <c r="K24" s="6" t="n">
        <v>-1.07</v>
      </c>
      <c r="L24" s="6" t="n">
        <v>0</v>
      </c>
      <c r="M24" s="6" t="s">
        <f>=I24+J24+K24+L24</f>
      </c>
      <c r="N24" s="16"/>
    </row>
    <row collapsed="false" customFormat="false" customHeight="false" hidden="false" ht="12.1" outlineLevel="0" r="25">
      <c r="A25" s="20" t="n">
        <v>43991</v>
      </c>
      <c r="B25" s="16" t="s">
        <v>30</v>
      </c>
      <c r="C25" s="16" t="s">
        <v>81</v>
      </c>
      <c r="D25" s="16" t="s">
        <v>61</v>
      </c>
      <c r="E25" s="16" t="s">
        <v>17</v>
      </c>
      <c r="F25" s="16" t="s">
        <v>19</v>
      </c>
      <c r="G25" s="7" t="n">
        <v>112</v>
      </c>
      <c r="H25" s="6" t="n">
        <v>101.35</v>
      </c>
      <c r="I25" s="6" t="n">
        <v>-11351.2</v>
      </c>
      <c r="J25" s="6" t="n">
        <v>0</v>
      </c>
      <c r="K25" s="6" t="n">
        <v>-1.14</v>
      </c>
      <c r="L25" s="6" t="n">
        <v>0</v>
      </c>
      <c r="M25" s="6" t="s">
        <f>=I25+J25+K25+L25</f>
      </c>
      <c r="N25" s="16"/>
    </row>
    <row collapsed="false" customFormat="false" customHeight="false" hidden="false" ht="12.1" outlineLevel="0" r="26">
      <c r="A26" s="20" t="n">
        <v>43991</v>
      </c>
      <c r="B26" s="16" t="s">
        <v>21</v>
      </c>
      <c r="C26" s="16" t="s">
        <v>78</v>
      </c>
      <c r="D26" s="16" t="s">
        <v>61</v>
      </c>
      <c r="E26" s="16" t="s">
        <v>17</v>
      </c>
      <c r="F26" s="16" t="s">
        <v>19</v>
      </c>
      <c r="G26" s="7" t="n">
        <v>9</v>
      </c>
      <c r="H26" s="6" t="n">
        <v>1239.8</v>
      </c>
      <c r="I26" s="6" t="n">
        <v>-11158.2</v>
      </c>
      <c r="J26" s="6" t="n">
        <v>0</v>
      </c>
      <c r="K26" s="6" t="n">
        <v>-6.69</v>
      </c>
      <c r="L26" s="6" t="n">
        <v>0</v>
      </c>
      <c r="M26" s="6" t="s">
        <f>=I26+J26+K26+L26</f>
      </c>
      <c r="N26" s="16"/>
    </row>
    <row collapsed="false" customFormat="false" customHeight="false" hidden="false" ht="12.1" outlineLevel="0" r="27">
      <c r="A27" s="20" t="n">
        <v>43991</v>
      </c>
      <c r="B27" s="16" t="s">
        <v>30</v>
      </c>
      <c r="C27" s="16" t="s">
        <v>81</v>
      </c>
      <c r="D27" s="16" t="s">
        <v>61</v>
      </c>
      <c r="E27" s="16" t="s">
        <v>17</v>
      </c>
      <c r="F27" s="16" t="s">
        <v>19</v>
      </c>
      <c r="G27" s="7" t="n">
        <v>43</v>
      </c>
      <c r="H27" s="6" t="n">
        <v>101.35</v>
      </c>
      <c r="I27" s="6" t="n">
        <v>-4358.05</v>
      </c>
      <c r="J27" s="6" t="n">
        <v>0</v>
      </c>
      <c r="K27" s="6" t="n">
        <v>-0.44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43991</v>
      </c>
      <c r="B28" s="16" t="s">
        <v>27</v>
      </c>
      <c r="C28" s="16" t="s">
        <v>77</v>
      </c>
      <c r="D28" s="16" t="s">
        <v>61</v>
      </c>
      <c r="E28" s="16" t="s">
        <v>17</v>
      </c>
      <c r="F28" s="16" t="s">
        <v>19</v>
      </c>
      <c r="G28" s="7" t="n">
        <v>6</v>
      </c>
      <c r="H28" s="6" t="n">
        <v>761</v>
      </c>
      <c r="I28" s="6" t="n">
        <v>-4566</v>
      </c>
      <c r="J28" s="6" t="n">
        <v>0</v>
      </c>
      <c r="K28" s="6" t="n">
        <v>-0.46</v>
      </c>
      <c r="L28" s="6" t="n">
        <v>0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43991</v>
      </c>
      <c r="B29" s="16" t="s">
        <v>21</v>
      </c>
      <c r="C29" s="16" t="s">
        <v>78</v>
      </c>
      <c r="D29" s="16" t="s">
        <v>61</v>
      </c>
      <c r="E29" s="16" t="s">
        <v>17</v>
      </c>
      <c r="F29" s="16" t="s">
        <v>19</v>
      </c>
      <c r="G29" s="7" t="n">
        <v>4</v>
      </c>
      <c r="H29" s="6" t="n">
        <v>1239.8</v>
      </c>
      <c r="I29" s="6" t="n">
        <v>-4959.2</v>
      </c>
      <c r="J29" s="6" t="n">
        <v>0</v>
      </c>
      <c r="K29" s="6" t="n">
        <v>-2.98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0" t="n">
        <v>43991</v>
      </c>
      <c r="B30" s="16" t="s">
        <v>21</v>
      </c>
      <c r="C30" s="16" t="s">
        <v>78</v>
      </c>
      <c r="D30" s="16" t="s">
        <v>61</v>
      </c>
      <c r="E30" s="16" t="s">
        <v>17</v>
      </c>
      <c r="F30" s="16" t="s">
        <v>19</v>
      </c>
      <c r="G30" s="7" t="n">
        <v>1</v>
      </c>
      <c r="H30" s="6" t="n">
        <v>1239.8</v>
      </c>
      <c r="I30" s="6" t="n">
        <v>-1239.8</v>
      </c>
      <c r="J30" s="6" t="n">
        <v>0</v>
      </c>
      <c r="K30" s="6" t="n">
        <v>-0.74</v>
      </c>
      <c r="L30" s="6" t="n">
        <v>0</v>
      </c>
      <c r="M30" s="6" t="s">
        <f>=I30+J30+K30+L30</f>
      </c>
      <c r="N30" s="16"/>
    </row>
    <row collapsed="false" customFormat="false" customHeight="false" hidden="false" ht="12.1" outlineLevel="0" r="31">
      <c r="A31" s="20" t="n">
        <v>43991</v>
      </c>
      <c r="B31" s="16" t="s">
        <v>27</v>
      </c>
      <c r="C31" s="16" t="s">
        <v>77</v>
      </c>
      <c r="D31" s="16" t="s">
        <v>61</v>
      </c>
      <c r="E31" s="16" t="s">
        <v>17</v>
      </c>
      <c r="F31" s="16" t="s">
        <v>19</v>
      </c>
      <c r="G31" s="7" t="n">
        <v>2</v>
      </c>
      <c r="H31" s="6" t="n">
        <v>761</v>
      </c>
      <c r="I31" s="6" t="n">
        <v>-1522</v>
      </c>
      <c r="J31" s="6" t="n">
        <v>0</v>
      </c>
      <c r="K31" s="6" t="n">
        <v>-0.15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43991</v>
      </c>
      <c r="B32" s="16" t="s">
        <v>30</v>
      </c>
      <c r="C32" s="16" t="s">
        <v>81</v>
      </c>
      <c r="D32" s="16" t="s">
        <v>61</v>
      </c>
      <c r="E32" s="16" t="s">
        <v>17</v>
      </c>
      <c r="F32" s="16" t="s">
        <v>19</v>
      </c>
      <c r="G32" s="7" t="n">
        <v>15</v>
      </c>
      <c r="H32" s="6" t="n">
        <v>101.35</v>
      </c>
      <c r="I32" s="6" t="n">
        <v>-1520.25</v>
      </c>
      <c r="J32" s="6" t="n">
        <v>0</v>
      </c>
      <c r="K32" s="6" t="n">
        <v>-0.15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43991</v>
      </c>
      <c r="B33" s="16" t="s">
        <v>30</v>
      </c>
      <c r="C33" s="16" t="s">
        <v>81</v>
      </c>
      <c r="D33" s="16" t="s">
        <v>61</v>
      </c>
      <c r="E33" s="16" t="s">
        <v>17</v>
      </c>
      <c r="F33" s="16" t="s">
        <v>19</v>
      </c>
      <c r="G33" s="7" t="n">
        <v>3</v>
      </c>
      <c r="H33" s="6" t="n">
        <v>101.35</v>
      </c>
      <c r="I33" s="6" t="n">
        <v>-304.05</v>
      </c>
      <c r="J33" s="6" t="n">
        <v>0</v>
      </c>
      <c r="K33" s="6" t="n">
        <v>-0.03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0" t="n">
        <v>43991</v>
      </c>
      <c r="B34" s="16" t="s">
        <v>30</v>
      </c>
      <c r="C34" s="16" t="s">
        <v>81</v>
      </c>
      <c r="D34" s="16" t="s">
        <v>61</v>
      </c>
      <c r="E34" s="16" t="s">
        <v>17</v>
      </c>
      <c r="F34" s="16" t="s">
        <v>19</v>
      </c>
      <c r="G34" s="7" t="n">
        <v>1</v>
      </c>
      <c r="H34" s="6" t="n">
        <v>101.35</v>
      </c>
      <c r="I34" s="6" t="n">
        <v>-101.35</v>
      </c>
      <c r="J34" s="6" t="n">
        <v>0</v>
      </c>
      <c r="K34" s="6" t="n">
        <v>-0.01</v>
      </c>
      <c r="L34" s="6" t="n">
        <v>0</v>
      </c>
      <c r="M34" s="6" t="s">
        <f>=I34+J34+K34+L34</f>
      </c>
      <c r="N34" s="16"/>
    </row>
    <row collapsed="false" customFormat="false" customHeight="false" hidden="false" ht="12.1" outlineLevel="0" r="35">
      <c r="A35" s="20" t="n">
        <v>43992</v>
      </c>
      <c r="B35" s="16" t="s">
        <v>30</v>
      </c>
      <c r="C35" s="16" t="s">
        <v>81</v>
      </c>
      <c r="D35" s="16" t="s">
        <v>61</v>
      </c>
      <c r="E35" s="16" t="s">
        <v>17</v>
      </c>
      <c r="F35" s="16" t="s">
        <v>19</v>
      </c>
      <c r="G35" s="7" t="n">
        <v>3</v>
      </c>
      <c r="H35" s="6" t="n">
        <v>101</v>
      </c>
      <c r="I35" s="6" t="n">
        <v>-303</v>
      </c>
      <c r="J35" s="6" t="n">
        <v>0</v>
      </c>
      <c r="K35" s="6" t="n">
        <v>-0.03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44022</v>
      </c>
      <c r="B36" s="16" t="s">
        <v>27</v>
      </c>
      <c r="C36" s="16" t="s">
        <v>77</v>
      </c>
      <c r="D36" s="16" t="s">
        <v>61</v>
      </c>
      <c r="E36" s="16" t="s">
        <v>17</v>
      </c>
      <c r="F36" s="16" t="s">
        <v>19</v>
      </c>
      <c r="G36" s="7" t="n">
        <v>1</v>
      </c>
      <c r="H36" s="6" t="n">
        <v>772.6</v>
      </c>
      <c r="I36" s="6" t="n">
        <v>-772.6</v>
      </c>
      <c r="J36" s="6" t="n">
        <v>0</v>
      </c>
      <c r="K36" s="6" t="n">
        <v>-0.08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0" t="n">
        <v>44022</v>
      </c>
      <c r="B37" s="16" t="s">
        <v>30</v>
      </c>
      <c r="C37" s="16" t="s">
        <v>81</v>
      </c>
      <c r="D37" s="16" t="s">
        <v>61</v>
      </c>
      <c r="E37" s="16" t="s">
        <v>17</v>
      </c>
      <c r="F37" s="16" t="s">
        <v>19</v>
      </c>
      <c r="G37" s="7" t="n">
        <v>8</v>
      </c>
      <c r="H37" s="6" t="n">
        <v>101.45</v>
      </c>
      <c r="I37" s="6" t="n">
        <v>-811.6</v>
      </c>
      <c r="J37" s="6" t="n">
        <v>0</v>
      </c>
      <c r="K37" s="6" t="n">
        <v>-0.08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44022</v>
      </c>
      <c r="B38" s="16" t="s">
        <v>21</v>
      </c>
      <c r="C38" s="16" t="s">
        <v>78</v>
      </c>
      <c r="D38" s="16" t="s">
        <v>61</v>
      </c>
      <c r="E38" s="16" t="s">
        <v>17</v>
      </c>
      <c r="F38" s="16" t="s">
        <v>19</v>
      </c>
      <c r="G38" s="7" t="n">
        <v>1</v>
      </c>
      <c r="H38" s="6" t="n">
        <v>1242</v>
      </c>
      <c r="I38" s="6" t="n">
        <v>-1242</v>
      </c>
      <c r="J38" s="6" t="n">
        <v>0</v>
      </c>
      <c r="K38" s="6" t="n">
        <v>-0.75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1" t="n">
        <v>44022</v>
      </c>
      <c r="B39" s="22" t="s">
        <v>82</v>
      </c>
      <c r="C39" s="22" t="s">
        <v>55</v>
      </c>
      <c r="D39" s="22" t="s">
        <v>82</v>
      </c>
      <c r="E39" s="22" t="s">
        <v>82</v>
      </c>
      <c r="F39" s="22" t="s">
        <v>19</v>
      </c>
      <c r="G39" s="23" t="n">
        <v>735</v>
      </c>
      <c r="H39" s="24" t="n">
        <v>1</v>
      </c>
      <c r="I39" s="24" t="n">
        <v>735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/>
    </row>
    <row collapsed="false" customFormat="false" customHeight="false" hidden="false" ht="12.1" outlineLevel="0" r="40">
      <c r="A40" s="20" t="n">
        <v>44026</v>
      </c>
      <c r="B40" s="16" t="s">
        <v>30</v>
      </c>
      <c r="C40" s="16" t="s">
        <v>81</v>
      </c>
      <c r="D40" s="16" t="s">
        <v>61</v>
      </c>
      <c r="E40" s="16" t="s">
        <v>17</v>
      </c>
      <c r="F40" s="16" t="s">
        <v>19</v>
      </c>
      <c r="G40" s="7" t="n">
        <v>4</v>
      </c>
      <c r="H40" s="6" t="n">
        <v>100.7</v>
      </c>
      <c r="I40" s="6" t="n">
        <v>-402.8</v>
      </c>
      <c r="J40" s="6" t="n">
        <v>0</v>
      </c>
      <c r="K40" s="6" t="n">
        <v>-0.04</v>
      </c>
      <c r="L40" s="6" t="n">
        <v>0</v>
      </c>
      <c r="M40" s="6" t="s">
        <f>=I40+J40+K40+L40</f>
      </c>
      <c r="N40" s="16"/>
    </row>
    <row collapsed="false" customFormat="false" customHeight="false" hidden="false" ht="12.1" outlineLevel="0" r="41">
      <c r="A41" s="21" t="n">
        <v>44026</v>
      </c>
      <c r="B41" s="22" t="s">
        <v>82</v>
      </c>
      <c r="C41" s="22" t="s">
        <v>55</v>
      </c>
      <c r="D41" s="22" t="s">
        <v>82</v>
      </c>
      <c r="E41" s="22" t="s">
        <v>82</v>
      </c>
      <c r="F41" s="22" t="s">
        <v>19</v>
      </c>
      <c r="G41" s="23" t="n">
        <v>25</v>
      </c>
      <c r="H41" s="24" t="n">
        <v>1</v>
      </c>
      <c r="I41" s="24" t="n">
        <v>25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/>
    </row>
    <row collapsed="false" customFormat="false" customHeight="false" hidden="false" ht="12.1" outlineLevel="0" r="42">
      <c r="A42" s="20" t="n">
        <v>44026</v>
      </c>
      <c r="B42" s="16" t="s">
        <v>24</v>
      </c>
      <c r="C42" s="16" t="s">
        <v>80</v>
      </c>
      <c r="D42" s="16" t="s">
        <v>61</v>
      </c>
      <c r="E42" s="16" t="s">
        <v>17</v>
      </c>
      <c r="F42" s="16" t="s">
        <v>19</v>
      </c>
      <c r="G42" s="7" t="n">
        <v>27</v>
      </c>
      <c r="H42" s="6" t="n">
        <v>728</v>
      </c>
      <c r="I42" s="6" t="n">
        <v>-19656</v>
      </c>
      <c r="J42" s="6" t="n">
        <v>0</v>
      </c>
      <c r="K42" s="6" t="n">
        <v>-11.79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1" t="n">
        <v>44026</v>
      </c>
      <c r="B43" s="22" t="s">
        <v>82</v>
      </c>
      <c r="C43" s="22" t="s">
        <v>55</v>
      </c>
      <c r="D43" s="22" t="s">
        <v>82</v>
      </c>
      <c r="E43" s="22" t="s">
        <v>82</v>
      </c>
      <c r="F43" s="22" t="s">
        <v>19</v>
      </c>
      <c r="G43" s="23" t="n">
        <v>46000</v>
      </c>
      <c r="H43" s="24" t="n">
        <v>1</v>
      </c>
      <c r="I43" s="24" t="n">
        <v>46000</v>
      </c>
      <c r="J43" s="24" t="n">
        <v>0</v>
      </c>
      <c r="K43" s="24" t="n">
        <v>0</v>
      </c>
      <c r="L43" s="24" t="n">
        <v>0</v>
      </c>
      <c r="M43" s="6" t="s">
        <f>=I43+J43+K43+L43</f>
      </c>
      <c r="N43" s="22"/>
    </row>
    <row collapsed="false" customFormat="false" customHeight="false" hidden="false" ht="12.1" outlineLevel="0" r="44">
      <c r="A44" s="20" t="n">
        <v>44026</v>
      </c>
      <c r="B44" s="16" t="s">
        <v>30</v>
      </c>
      <c r="C44" s="16" t="s">
        <v>81</v>
      </c>
      <c r="D44" s="16" t="s">
        <v>61</v>
      </c>
      <c r="E44" s="16" t="s">
        <v>17</v>
      </c>
      <c r="F44" s="16" t="s">
        <v>19</v>
      </c>
      <c r="G44" s="7" t="n">
        <v>6</v>
      </c>
      <c r="H44" s="6" t="n">
        <v>101.8</v>
      </c>
      <c r="I44" s="6" t="n">
        <v>-610.8</v>
      </c>
      <c r="J44" s="6" t="n">
        <v>0</v>
      </c>
      <c r="K44" s="6" t="n">
        <v>-0.06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44026</v>
      </c>
      <c r="B45" s="16" t="s">
        <v>21</v>
      </c>
      <c r="C45" s="16" t="s">
        <v>78</v>
      </c>
      <c r="D45" s="16" t="s">
        <v>61</v>
      </c>
      <c r="E45" s="16" t="s">
        <v>17</v>
      </c>
      <c r="F45" s="16" t="s">
        <v>19</v>
      </c>
      <c r="G45" s="7" t="n">
        <v>1</v>
      </c>
      <c r="H45" s="6" t="n">
        <v>1248</v>
      </c>
      <c r="I45" s="6" t="n">
        <v>-1248</v>
      </c>
      <c r="J45" s="6" t="n">
        <v>0</v>
      </c>
      <c r="K45" s="6" t="n">
        <v>-0.75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44026</v>
      </c>
      <c r="B46" s="16" t="s">
        <v>16</v>
      </c>
      <c r="C46" s="16" t="s">
        <v>79</v>
      </c>
      <c r="D46" s="16" t="s">
        <v>61</v>
      </c>
      <c r="E46" s="16" t="s">
        <v>17</v>
      </c>
      <c r="F46" s="16" t="s">
        <v>19</v>
      </c>
      <c r="G46" s="7" t="n">
        <v>21</v>
      </c>
      <c r="H46" s="6" t="n">
        <v>873</v>
      </c>
      <c r="I46" s="6" t="n">
        <v>-18333</v>
      </c>
      <c r="J46" s="6" t="n">
        <v>0</v>
      </c>
      <c r="K46" s="6" t="n">
        <v>-11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44026</v>
      </c>
      <c r="B47" s="22" t="s">
        <v>82</v>
      </c>
      <c r="C47" s="22" t="s">
        <v>55</v>
      </c>
      <c r="D47" s="22" t="s">
        <v>82</v>
      </c>
      <c r="E47" s="22" t="s">
        <v>82</v>
      </c>
      <c r="F47" s="22" t="s">
        <v>19</v>
      </c>
      <c r="G47" s="23" t="n">
        <v>46300</v>
      </c>
      <c r="H47" s="24" t="n">
        <v>1</v>
      </c>
      <c r="I47" s="24" t="n">
        <v>46300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25" t="n">
        <v>44053</v>
      </c>
      <c r="B48" s="26" t="s">
        <v>16</v>
      </c>
      <c r="C48" s="26" t="s">
        <v>79</v>
      </c>
      <c r="D48" s="26" t="s">
        <v>62</v>
      </c>
      <c r="E48" s="26" t="s">
        <v>17</v>
      </c>
      <c r="F48" s="26" t="s">
        <v>19</v>
      </c>
      <c r="G48" s="27" t="n">
        <v>-4</v>
      </c>
      <c r="H48" s="28" t="n">
        <v>1022.8</v>
      </c>
      <c r="I48" s="28" t="n">
        <v>4091.2</v>
      </c>
      <c r="J48" s="28" t="n">
        <v>0</v>
      </c>
      <c r="K48" s="28" t="n">
        <v>0</v>
      </c>
      <c r="L48" s="28" t="n">
        <v>0</v>
      </c>
      <c r="M48" s="6" t="s">
        <f>=I48+J48+K48+L48</f>
      </c>
      <c r="N48" s="26"/>
    </row>
    <row collapsed="false" customFormat="false" customHeight="false" hidden="false" ht="12.1" outlineLevel="0" r="49">
      <c r="A49" s="25" t="n">
        <v>44053</v>
      </c>
      <c r="B49" s="26" t="s">
        <v>30</v>
      </c>
      <c r="C49" s="26" t="s">
        <v>81</v>
      </c>
      <c r="D49" s="26" t="s">
        <v>62</v>
      </c>
      <c r="E49" s="26" t="s">
        <v>17</v>
      </c>
      <c r="F49" s="26" t="s">
        <v>19</v>
      </c>
      <c r="G49" s="27" t="n">
        <v>-8</v>
      </c>
      <c r="H49" s="28" t="n">
        <v>111</v>
      </c>
      <c r="I49" s="28" t="n">
        <v>888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5" t="n">
        <v>44053</v>
      </c>
      <c r="B50" s="26" t="s">
        <v>27</v>
      </c>
      <c r="C50" s="26" t="s">
        <v>77</v>
      </c>
      <c r="D50" s="26" t="s">
        <v>62</v>
      </c>
      <c r="E50" s="26" t="s">
        <v>17</v>
      </c>
      <c r="F50" s="26" t="s">
        <v>19</v>
      </c>
      <c r="G50" s="27" t="n">
        <v>-1</v>
      </c>
      <c r="H50" s="28" t="n">
        <v>856</v>
      </c>
      <c r="I50" s="28" t="n">
        <v>856</v>
      </c>
      <c r="J50" s="28" t="n">
        <v>0</v>
      </c>
      <c r="K50" s="28" t="n">
        <v>0</v>
      </c>
      <c r="L50" s="28" t="n">
        <v>0</v>
      </c>
      <c r="M50" s="6" t="s">
        <f>=I50+J50+K50+L50</f>
      </c>
      <c r="N50" s="26"/>
    </row>
    <row collapsed="false" customFormat="false" customHeight="false" hidden="false" ht="12.1" outlineLevel="0" r="51">
      <c r="A51" s="20" t="n">
        <v>44053</v>
      </c>
      <c r="B51" s="16" t="s">
        <v>24</v>
      </c>
      <c r="C51" s="16" t="s">
        <v>80</v>
      </c>
      <c r="D51" s="16" t="s">
        <v>61</v>
      </c>
      <c r="E51" s="16" t="s">
        <v>17</v>
      </c>
      <c r="F51" s="16" t="s">
        <v>19</v>
      </c>
      <c r="G51" s="7" t="n">
        <v>3</v>
      </c>
      <c r="H51" s="6" t="n">
        <v>750.5</v>
      </c>
      <c r="I51" s="6" t="n">
        <v>-2251.5</v>
      </c>
      <c r="J51" s="6" t="n">
        <v>0</v>
      </c>
      <c r="K51" s="6" t="n">
        <v>0</v>
      </c>
      <c r="L51" s="6" t="n">
        <v>0</v>
      </c>
      <c r="M51" s="6" t="s">
        <f>=I51+J51+K51+L51</f>
      </c>
      <c r="N51" s="16"/>
    </row>
    <row collapsed="false" customFormat="false" customHeight="false" hidden="false" ht="12.1" outlineLevel="0" r="52">
      <c r="A52" s="20" t="n">
        <v>44053</v>
      </c>
      <c r="B52" s="16" t="s">
        <v>21</v>
      </c>
      <c r="C52" s="16" t="s">
        <v>78</v>
      </c>
      <c r="D52" s="16" t="s">
        <v>61</v>
      </c>
      <c r="E52" s="16" t="s">
        <v>17</v>
      </c>
      <c r="F52" s="16" t="s">
        <v>19</v>
      </c>
      <c r="G52" s="7" t="n">
        <v>3</v>
      </c>
      <c r="H52" s="6" t="n">
        <v>1246.8</v>
      </c>
      <c r="I52" s="6" t="n">
        <v>-3740.4</v>
      </c>
      <c r="J52" s="6" t="n">
        <v>0</v>
      </c>
      <c r="K52" s="6" t="n">
        <v>0</v>
      </c>
      <c r="L52" s="6" t="n">
        <v>0</v>
      </c>
      <c r="M52" s="6" t="s">
        <f>=I52+J52+K52+L52</f>
      </c>
      <c r="N52" s="16"/>
    </row>
    <row collapsed="false" customFormat="false" customHeight="false" hidden="false" ht="12.1" outlineLevel="0" r="53">
      <c r="A53" s="21" t="n">
        <v>44053</v>
      </c>
      <c r="B53" s="22" t="s">
        <v>82</v>
      </c>
      <c r="C53" s="22" t="s">
        <v>55</v>
      </c>
      <c r="D53" s="22" t="s">
        <v>82</v>
      </c>
      <c r="E53" s="22" t="s">
        <v>82</v>
      </c>
      <c r="F53" s="22" t="s">
        <v>19</v>
      </c>
      <c r="G53" s="23" t="n">
        <v>157</v>
      </c>
      <c r="H53" s="24" t="n">
        <v>1</v>
      </c>
      <c r="I53" s="24" t="n">
        <v>157</v>
      </c>
      <c r="J53" s="24" t="n">
        <v>0</v>
      </c>
      <c r="K53" s="24" t="n">
        <v>0</v>
      </c>
      <c r="L53" s="24" t="n">
        <v>0</v>
      </c>
      <c r="M53" s="6" t="s">
        <f>=I53+J53+K53+L53</f>
      </c>
      <c r="N53" s="22"/>
    </row>
    <row collapsed="false" customFormat="false" customHeight="false" hidden="false" ht="12.1" outlineLevel="0" r="54">
      <c r="A54" s="25" t="n">
        <v>44054</v>
      </c>
      <c r="B54" s="26" t="s">
        <v>16</v>
      </c>
      <c r="C54" s="26" t="s">
        <v>79</v>
      </c>
      <c r="D54" s="26" t="s">
        <v>62</v>
      </c>
      <c r="E54" s="26" t="s">
        <v>17</v>
      </c>
      <c r="F54" s="26" t="s">
        <v>19</v>
      </c>
      <c r="G54" s="27" t="n">
        <v>-25</v>
      </c>
      <c r="H54" s="28" t="n">
        <v>995.4</v>
      </c>
      <c r="I54" s="28" t="n">
        <v>24885</v>
      </c>
      <c r="J54" s="28" t="n">
        <v>0</v>
      </c>
      <c r="K54" s="28" t="n">
        <v>0</v>
      </c>
      <c r="L54" s="28" t="n">
        <v>0</v>
      </c>
      <c r="M54" s="6" t="s">
        <f>=I54+J54+K54+L54</f>
      </c>
      <c r="N54" s="26"/>
    </row>
    <row collapsed="false" customFormat="false" customHeight="false" hidden="false" ht="12.1" outlineLevel="0" r="55">
      <c r="A55" s="20" t="n">
        <v>44054</v>
      </c>
      <c r="B55" s="16" t="s">
        <v>24</v>
      </c>
      <c r="C55" s="16" t="s">
        <v>80</v>
      </c>
      <c r="D55" s="16" t="s">
        <v>61</v>
      </c>
      <c r="E55" s="16" t="s">
        <v>17</v>
      </c>
      <c r="F55" s="16" t="s">
        <v>19</v>
      </c>
      <c r="G55" s="7" t="n">
        <v>17</v>
      </c>
      <c r="H55" s="6" t="n">
        <v>744.9</v>
      </c>
      <c r="I55" s="6" t="n">
        <v>-12663.3</v>
      </c>
      <c r="J55" s="6" t="n">
        <v>0</v>
      </c>
      <c r="K55" s="6" t="n">
        <v>0</v>
      </c>
      <c r="L55" s="6" t="n">
        <v>0</v>
      </c>
      <c r="M55" s="6" t="s">
        <f>=I55+J55+K55+L55</f>
      </c>
      <c r="N55" s="16"/>
    </row>
    <row collapsed="false" customFormat="false" customHeight="false" hidden="false" ht="12.1" outlineLevel="0" r="56">
      <c r="A56" s="20" t="n">
        <v>44054</v>
      </c>
      <c r="B56" s="16" t="s">
        <v>21</v>
      </c>
      <c r="C56" s="16" t="s">
        <v>78</v>
      </c>
      <c r="D56" s="16" t="s">
        <v>61</v>
      </c>
      <c r="E56" s="16" t="s">
        <v>17</v>
      </c>
      <c r="F56" s="16" t="s">
        <v>19</v>
      </c>
      <c r="G56" s="7" t="n">
        <v>10</v>
      </c>
      <c r="H56" s="6" t="n">
        <v>1247.4</v>
      </c>
      <c r="I56" s="6" t="n">
        <v>-12474</v>
      </c>
      <c r="J56" s="6" t="n">
        <v>0</v>
      </c>
      <c r="K56" s="6" t="n">
        <v>0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1" t="n">
        <v>44054</v>
      </c>
      <c r="B57" s="22" t="s">
        <v>82</v>
      </c>
      <c r="C57" s="22" t="s">
        <v>55</v>
      </c>
      <c r="D57" s="22" t="s">
        <v>82</v>
      </c>
      <c r="E57" s="22" t="s">
        <v>82</v>
      </c>
      <c r="F57" s="22" t="s">
        <v>19</v>
      </c>
      <c r="G57" s="23" t="n">
        <v>260</v>
      </c>
      <c r="H57" s="24" t="n">
        <v>1</v>
      </c>
      <c r="I57" s="24" t="n">
        <v>260</v>
      </c>
      <c r="J57" s="24" t="n">
        <v>0</v>
      </c>
      <c r="K57" s="24" t="n">
        <v>0</v>
      </c>
      <c r="L57" s="24" t="n">
        <v>0</v>
      </c>
      <c r="M57" s="6" t="s">
        <f>=I57+J57+K57+L57</f>
      </c>
      <c r="N57" s="22"/>
    </row>
    <row collapsed="false" customFormat="false" customHeight="false" hidden="false" ht="12.1" outlineLevel="0" r="58">
      <c r="A58" s="25" t="n">
        <v>44076</v>
      </c>
      <c r="B58" s="26" t="s">
        <v>24</v>
      </c>
      <c r="C58" s="26" t="s">
        <v>80</v>
      </c>
      <c r="D58" s="26" t="s">
        <v>62</v>
      </c>
      <c r="E58" s="26" t="s">
        <v>17</v>
      </c>
      <c r="F58" s="26" t="s">
        <v>19</v>
      </c>
      <c r="G58" s="27" t="n">
        <v>-18</v>
      </c>
      <c r="H58" s="28" t="n">
        <v>769.7</v>
      </c>
      <c r="I58" s="28" t="n">
        <v>13854.6</v>
      </c>
      <c r="J58" s="28" t="n">
        <v>0</v>
      </c>
      <c r="K58" s="28" t="n">
        <v>0</v>
      </c>
      <c r="L58" s="28" t="n">
        <v>0</v>
      </c>
      <c r="M58" s="6" t="s">
        <f>=I58+J58+K58+L58</f>
      </c>
      <c r="N58" s="26"/>
    </row>
    <row collapsed="false" customFormat="false" customHeight="false" hidden="false" ht="12.1" outlineLevel="0" r="59">
      <c r="A59" s="25" t="n">
        <v>44076</v>
      </c>
      <c r="B59" s="26" t="s">
        <v>21</v>
      </c>
      <c r="C59" s="26" t="s">
        <v>78</v>
      </c>
      <c r="D59" s="26" t="s">
        <v>62</v>
      </c>
      <c r="E59" s="26" t="s">
        <v>17</v>
      </c>
      <c r="F59" s="26" t="s">
        <v>19</v>
      </c>
      <c r="G59" s="27" t="n">
        <v>-9</v>
      </c>
      <c r="H59" s="28" t="n">
        <v>1239.8</v>
      </c>
      <c r="I59" s="28" t="n">
        <v>11158.2</v>
      </c>
      <c r="J59" s="28" t="n">
        <v>0</v>
      </c>
      <c r="K59" s="28" t="n">
        <v>0</v>
      </c>
      <c r="L59" s="28" t="n">
        <v>0</v>
      </c>
      <c r="M59" s="6" t="s">
        <f>=I59+J59+K59+L59</f>
      </c>
      <c r="N59" s="26"/>
    </row>
    <row collapsed="false" customFormat="false" customHeight="false" hidden="false" ht="12.1" outlineLevel="0" r="60">
      <c r="A60" s="25" t="n">
        <v>44076</v>
      </c>
      <c r="B60" s="26" t="s">
        <v>27</v>
      </c>
      <c r="C60" s="26" t="s">
        <v>77</v>
      </c>
      <c r="D60" s="26" t="s">
        <v>62</v>
      </c>
      <c r="E60" s="26" t="s">
        <v>17</v>
      </c>
      <c r="F60" s="26" t="s">
        <v>19</v>
      </c>
      <c r="G60" s="27" t="n">
        <v>-3</v>
      </c>
      <c r="H60" s="28" t="n">
        <v>929</v>
      </c>
      <c r="I60" s="28" t="n">
        <v>2787</v>
      </c>
      <c r="J60" s="28" t="n">
        <v>0</v>
      </c>
      <c r="K60" s="28" t="n">
        <v>0</v>
      </c>
      <c r="L60" s="28" t="n">
        <v>0</v>
      </c>
      <c r="M60" s="6" t="s">
        <f>=I60+J60+K60+L60</f>
      </c>
      <c r="N60" s="26"/>
    </row>
    <row collapsed="false" customFormat="false" customHeight="false" hidden="false" ht="12.1" outlineLevel="0" r="61">
      <c r="A61" s="20" t="n">
        <v>44076</v>
      </c>
      <c r="B61" s="16" t="s">
        <v>30</v>
      </c>
      <c r="C61" s="16" t="s">
        <v>81</v>
      </c>
      <c r="D61" s="16" t="s">
        <v>61</v>
      </c>
      <c r="E61" s="16" t="s">
        <v>17</v>
      </c>
      <c r="F61" s="16" t="s">
        <v>19</v>
      </c>
      <c r="G61" s="7" t="n">
        <v>11</v>
      </c>
      <c r="H61" s="6" t="n">
        <v>110.15</v>
      </c>
      <c r="I61" s="6" t="n">
        <v>-1211.65</v>
      </c>
      <c r="J61" s="6" t="n">
        <v>0</v>
      </c>
      <c r="K61" s="6" t="n">
        <v>0</v>
      </c>
      <c r="L61" s="6" t="n">
        <v>0</v>
      </c>
      <c r="M61" s="6" t="s">
        <f>=I61+J61+K61+L61</f>
      </c>
      <c r="N61" s="16"/>
    </row>
    <row collapsed="false" customFormat="false" customHeight="false" hidden="false" ht="12.1" outlineLevel="0" r="62">
      <c r="A62" s="20" t="n">
        <v>44076</v>
      </c>
      <c r="B62" s="16" t="s">
        <v>16</v>
      </c>
      <c r="C62" s="16" t="s">
        <v>79</v>
      </c>
      <c r="D62" s="16" t="s">
        <v>61</v>
      </c>
      <c r="E62" s="16" t="s">
        <v>17</v>
      </c>
      <c r="F62" s="16" t="s">
        <v>19</v>
      </c>
      <c r="G62" s="7" t="n">
        <v>27</v>
      </c>
      <c r="H62" s="6" t="n">
        <v>1000</v>
      </c>
      <c r="I62" s="6" t="n">
        <v>-27000</v>
      </c>
      <c r="J62" s="6" t="n">
        <v>0</v>
      </c>
      <c r="K62" s="6" t="n">
        <v>0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1" t="n">
        <v>44076</v>
      </c>
      <c r="B63" s="22" t="s">
        <v>82</v>
      </c>
      <c r="C63" s="22" t="s">
        <v>55</v>
      </c>
      <c r="D63" s="22" t="s">
        <v>82</v>
      </c>
      <c r="E63" s="22" t="s">
        <v>82</v>
      </c>
      <c r="F63" s="22" t="s">
        <v>19</v>
      </c>
      <c r="G63" s="23" t="n">
        <v>412</v>
      </c>
      <c r="H63" s="24" t="n">
        <v>1</v>
      </c>
      <c r="I63" s="24" t="n">
        <v>412</v>
      </c>
      <c r="J63" s="24" t="n">
        <v>0</v>
      </c>
      <c r="K63" s="24" t="n">
        <v>0</v>
      </c>
      <c r="L63" s="24" t="n">
        <v>0</v>
      </c>
      <c r="M63" s="6" t="s">
        <f>=I63+J63+K63+L63</f>
      </c>
      <c r="N63" s="22"/>
    </row>
    <row collapsed="false" customFormat="false" customHeight="false" hidden="false" ht="12.1" outlineLevel="0" r="64">
      <c r="A64" s="20" t="n">
        <v>44114</v>
      </c>
      <c r="B64" s="16" t="s">
        <v>30</v>
      </c>
      <c r="C64" s="16" t="s">
        <v>81</v>
      </c>
      <c r="D64" s="16" t="s">
        <v>61</v>
      </c>
      <c r="E64" s="16" t="s">
        <v>17</v>
      </c>
      <c r="F64" s="16" t="s">
        <v>19</v>
      </c>
      <c r="G64" s="7" t="n">
        <v>1</v>
      </c>
      <c r="H64" s="6" t="n">
        <v>107.2</v>
      </c>
      <c r="I64" s="6" t="n">
        <v>-107.2</v>
      </c>
      <c r="J64" s="6" t="n">
        <v>0</v>
      </c>
      <c r="K64" s="6" t="n">
        <v>0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5" t="n">
        <v>44114</v>
      </c>
      <c r="B65" s="26" t="s">
        <v>24</v>
      </c>
      <c r="C65" s="26" t="s">
        <v>80</v>
      </c>
      <c r="D65" s="26" t="s">
        <v>62</v>
      </c>
      <c r="E65" s="26" t="s">
        <v>17</v>
      </c>
      <c r="F65" s="26" t="s">
        <v>19</v>
      </c>
      <c r="G65" s="27" t="n">
        <v>-1</v>
      </c>
      <c r="H65" s="28" t="n">
        <v>787.8</v>
      </c>
      <c r="I65" s="28" t="n">
        <v>787.8</v>
      </c>
      <c r="J65" s="28" t="n">
        <v>0</v>
      </c>
      <c r="K65" s="28" t="n">
        <v>0</v>
      </c>
      <c r="L65" s="28" t="n">
        <v>0</v>
      </c>
      <c r="M65" s="6" t="s">
        <f>=I65+J65+K65+L65</f>
      </c>
      <c r="N65" s="26"/>
    </row>
    <row collapsed="false" customFormat="false" customHeight="false" hidden="false" ht="12.1" outlineLevel="0" r="66">
      <c r="A66" s="20" t="n">
        <v>44114</v>
      </c>
      <c r="B66" s="16" t="s">
        <v>30</v>
      </c>
      <c r="C66" s="16" t="s">
        <v>81</v>
      </c>
      <c r="D66" s="16" t="s">
        <v>61</v>
      </c>
      <c r="E66" s="16" t="s">
        <v>17</v>
      </c>
      <c r="F66" s="16" t="s">
        <v>19</v>
      </c>
      <c r="G66" s="7" t="n">
        <v>6</v>
      </c>
      <c r="H66" s="6" t="n">
        <v>107.2</v>
      </c>
      <c r="I66" s="6" t="n">
        <v>-643.2</v>
      </c>
      <c r="J66" s="6" t="n">
        <v>0</v>
      </c>
      <c r="K66" s="6" t="n">
        <v>0</v>
      </c>
      <c r="L66" s="6" t="n">
        <v>0</v>
      </c>
      <c r="M66" s="6" t="s">
        <f>=I66+J66+K66+L66</f>
      </c>
      <c r="N66" s="16"/>
    </row>
    <row collapsed="false" customFormat="false" customHeight="false" hidden="false" ht="12.1" outlineLevel="0" r="67">
      <c r="A67" s="25" t="n">
        <v>44145</v>
      </c>
      <c r="B67" s="26" t="s">
        <v>30</v>
      </c>
      <c r="C67" s="26" t="s">
        <v>81</v>
      </c>
      <c r="D67" s="26" t="s">
        <v>62</v>
      </c>
      <c r="E67" s="26" t="s">
        <v>17</v>
      </c>
      <c r="F67" s="26" t="s">
        <v>19</v>
      </c>
      <c r="G67" s="27" t="n">
        <v>-14</v>
      </c>
      <c r="H67" s="28" t="n">
        <v>113.1</v>
      </c>
      <c r="I67" s="28" t="n">
        <v>1583.4</v>
      </c>
      <c r="J67" s="28" t="n">
        <v>0</v>
      </c>
      <c r="K67" s="28" t="n">
        <v>0</v>
      </c>
      <c r="L67" s="28" t="n">
        <v>0</v>
      </c>
      <c r="M67" s="6" t="s">
        <f>=I67+J67+K67+L67</f>
      </c>
      <c r="N67" s="26"/>
    </row>
    <row collapsed="false" customFormat="false" customHeight="false" hidden="false" ht="12.1" outlineLevel="0" r="68">
      <c r="A68" s="25" t="n">
        <v>44145</v>
      </c>
      <c r="B68" s="26" t="s">
        <v>27</v>
      </c>
      <c r="C68" s="26" t="s">
        <v>77</v>
      </c>
      <c r="D68" s="26" t="s">
        <v>62</v>
      </c>
      <c r="E68" s="26" t="s">
        <v>17</v>
      </c>
      <c r="F68" s="26" t="s">
        <v>19</v>
      </c>
      <c r="G68" s="27" t="n">
        <v>-1</v>
      </c>
      <c r="H68" s="28" t="n">
        <v>957</v>
      </c>
      <c r="I68" s="28" t="n">
        <v>957</v>
      </c>
      <c r="J68" s="28" t="n">
        <v>0</v>
      </c>
      <c r="K68" s="28" t="n">
        <v>0</v>
      </c>
      <c r="L68" s="28" t="n">
        <v>0</v>
      </c>
      <c r="M68" s="6" t="s">
        <f>=I68+J68+K68+L68</f>
      </c>
      <c r="N68" s="26"/>
    </row>
    <row collapsed="false" customFormat="false" customHeight="false" hidden="false" ht="12.1" outlineLevel="0" r="69">
      <c r="A69" s="20" t="n">
        <v>44145</v>
      </c>
      <c r="B69" s="16" t="s">
        <v>16</v>
      </c>
      <c r="C69" s="16" t="s">
        <v>79</v>
      </c>
      <c r="D69" s="16" t="s">
        <v>61</v>
      </c>
      <c r="E69" s="16" t="s">
        <v>17</v>
      </c>
      <c r="F69" s="16" t="s">
        <v>19</v>
      </c>
      <c r="G69" s="7" t="n">
        <v>2</v>
      </c>
      <c r="H69" s="6" t="n">
        <v>968</v>
      </c>
      <c r="I69" s="6" t="n">
        <v>-1936</v>
      </c>
      <c r="J69" s="6" t="n">
        <v>0</v>
      </c>
      <c r="K69" s="6" t="n">
        <v>0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1" t="n">
        <v>44145</v>
      </c>
      <c r="B70" s="22" t="s">
        <v>82</v>
      </c>
      <c r="C70" s="22" t="s">
        <v>55</v>
      </c>
      <c r="D70" s="22" t="s">
        <v>82</v>
      </c>
      <c r="E70" s="22" t="s">
        <v>82</v>
      </c>
      <c r="F70" s="22" t="s">
        <v>19</v>
      </c>
      <c r="G70" s="23" t="n">
        <v>307</v>
      </c>
      <c r="H70" s="24" t="n">
        <v>1</v>
      </c>
      <c r="I70" s="24" t="n">
        <v>307</v>
      </c>
      <c r="J70" s="24" t="n">
        <v>0</v>
      </c>
      <c r="K70" s="24" t="n">
        <v>0</v>
      </c>
      <c r="L70" s="24" t="n">
        <v>0</v>
      </c>
      <c r="M70" s="6" t="s">
        <f>=I70+J70+K70+L70</f>
      </c>
      <c r="N70" s="22"/>
    </row>
    <row collapsed="false" customFormat="false" customHeight="false" hidden="false" ht="12.1" outlineLevel="0" r="71">
      <c r="A71" s="25" t="n">
        <v>44175.372222222</v>
      </c>
      <c r="B71" s="26" t="s">
        <v>30</v>
      </c>
      <c r="C71" s="26" t="s">
        <v>81</v>
      </c>
      <c r="D71" s="26" t="s">
        <v>62</v>
      </c>
      <c r="E71" s="26" t="s">
        <v>17</v>
      </c>
      <c r="F71" s="26" t="s">
        <v>19</v>
      </c>
      <c r="G71" s="27" t="n">
        <v>-33</v>
      </c>
      <c r="H71" s="28" t="n">
        <v>121.7</v>
      </c>
      <c r="I71" s="28" t="n">
        <v>4016.1</v>
      </c>
      <c r="J71" s="28" t="n">
        <v>0</v>
      </c>
      <c r="K71" s="28" t="n">
        <v>0</v>
      </c>
      <c r="L71" s="28" t="n">
        <v>0</v>
      </c>
      <c r="M71" s="6" t="s">
        <f>=I71+J71+K71+L71</f>
      </c>
      <c r="N71" s="26"/>
    </row>
    <row collapsed="false" customFormat="false" customHeight="false" hidden="false" ht="12.1" outlineLevel="0" r="72">
      <c r="A72" s="25" t="n">
        <v>44175.372222222</v>
      </c>
      <c r="B72" s="26" t="s">
        <v>21</v>
      </c>
      <c r="C72" s="26" t="s">
        <v>78</v>
      </c>
      <c r="D72" s="26" t="s">
        <v>62</v>
      </c>
      <c r="E72" s="26" t="s">
        <v>17</v>
      </c>
      <c r="F72" s="26" t="s">
        <v>19</v>
      </c>
      <c r="G72" s="27" t="n">
        <v>-1</v>
      </c>
      <c r="H72" s="28" t="n">
        <v>1261.8</v>
      </c>
      <c r="I72" s="28" t="n">
        <v>1261.8</v>
      </c>
      <c r="J72" s="28" t="n">
        <v>0</v>
      </c>
      <c r="K72" s="28" t="n">
        <v>0</v>
      </c>
      <c r="L72" s="28" t="n">
        <v>0</v>
      </c>
      <c r="M72" s="6" t="s">
        <f>=I72+J72+K72+L72</f>
      </c>
      <c r="N72" s="26"/>
    </row>
    <row collapsed="false" customFormat="false" customHeight="false" hidden="false" ht="12.1" outlineLevel="0" r="73">
      <c r="A73" s="20" t="n">
        <v>44175.372222222</v>
      </c>
      <c r="B73" s="16" t="s">
        <v>24</v>
      </c>
      <c r="C73" s="16" t="s">
        <v>80</v>
      </c>
      <c r="D73" s="16" t="s">
        <v>61</v>
      </c>
      <c r="E73" s="16" t="s">
        <v>17</v>
      </c>
      <c r="F73" s="16" t="s">
        <v>19</v>
      </c>
      <c r="G73" s="7" t="n">
        <v>3</v>
      </c>
      <c r="H73" s="6" t="n">
        <v>753.6</v>
      </c>
      <c r="I73" s="6" t="n">
        <v>-2260.8</v>
      </c>
      <c r="J73" s="6" t="n">
        <v>0</v>
      </c>
      <c r="K73" s="6" t="n">
        <v>0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0" t="n">
        <v>44175.372222222</v>
      </c>
      <c r="B74" s="16" t="s">
        <v>16</v>
      </c>
      <c r="C74" s="16" t="s">
        <v>79</v>
      </c>
      <c r="D74" s="16" t="s">
        <v>61</v>
      </c>
      <c r="E74" s="16" t="s">
        <v>17</v>
      </c>
      <c r="F74" s="16" t="s">
        <v>19</v>
      </c>
      <c r="G74" s="7" t="n">
        <v>3</v>
      </c>
      <c r="H74" s="6" t="n">
        <v>919.2</v>
      </c>
      <c r="I74" s="6" t="n">
        <v>-2757.6</v>
      </c>
      <c r="J74" s="6" t="n">
        <v>0</v>
      </c>
      <c r="K74" s="6" t="n">
        <v>0</v>
      </c>
      <c r="L74" s="6" t="n">
        <v>0</v>
      </c>
      <c r="M74" s="6" t="s">
        <f>=I74+J74+K74+L74</f>
      </c>
      <c r="N74" s="16"/>
    </row>
    <row collapsed="false" customFormat="false" customHeight="false" hidden="false" ht="12.1" outlineLevel="0" r="75">
      <c r="A75" s="25" t="n">
        <v>44207.55</v>
      </c>
      <c r="B75" s="26" t="s">
        <v>30</v>
      </c>
      <c r="C75" s="26" t="s">
        <v>81</v>
      </c>
      <c r="D75" s="26" t="s">
        <v>62</v>
      </c>
      <c r="E75" s="26" t="s">
        <v>17</v>
      </c>
      <c r="F75" s="26" t="s">
        <v>19</v>
      </c>
      <c r="G75" s="27" t="n">
        <v>-25</v>
      </c>
      <c r="H75" s="28" t="n">
        <v>133.1</v>
      </c>
      <c r="I75" s="28" t="n">
        <v>3327.5</v>
      </c>
      <c r="J75" s="28" t="n">
        <v>0</v>
      </c>
      <c r="K75" s="28" t="n">
        <v>0</v>
      </c>
      <c r="L75" s="28" t="n">
        <v>0</v>
      </c>
      <c r="M75" s="6" t="s">
        <f>=I75+J75+K75+L75</f>
      </c>
      <c r="N75" s="26"/>
    </row>
    <row collapsed="false" customFormat="false" customHeight="false" hidden="false" ht="12.1" outlineLevel="0" r="76">
      <c r="A76" s="20" t="n">
        <v>44207.55</v>
      </c>
      <c r="B76" s="16" t="s">
        <v>16</v>
      </c>
      <c r="C76" s="16" t="s">
        <v>79</v>
      </c>
      <c r="D76" s="16" t="s">
        <v>61</v>
      </c>
      <c r="E76" s="16" t="s">
        <v>17</v>
      </c>
      <c r="F76" s="16" t="s">
        <v>19</v>
      </c>
      <c r="G76" s="7" t="n">
        <v>1</v>
      </c>
      <c r="H76" s="6" t="n">
        <v>931.4</v>
      </c>
      <c r="I76" s="6" t="n">
        <v>-931.4</v>
      </c>
      <c r="J76" s="6" t="n">
        <v>0</v>
      </c>
      <c r="K76" s="6" t="n">
        <v>0</v>
      </c>
      <c r="L76" s="6" t="n">
        <v>0</v>
      </c>
      <c r="M76" s="6" t="s">
        <f>=I76+J76+K76+L76</f>
      </c>
      <c r="N76" s="16"/>
    </row>
    <row collapsed="false" customFormat="false" customHeight="false" hidden="false" ht="12.1" outlineLevel="0" r="77">
      <c r="A77" s="20" t="n">
        <v>44207.55</v>
      </c>
      <c r="B77" s="16" t="s">
        <v>24</v>
      </c>
      <c r="C77" s="16" t="s">
        <v>80</v>
      </c>
      <c r="D77" s="16" t="s">
        <v>61</v>
      </c>
      <c r="E77" s="16" t="s">
        <v>17</v>
      </c>
      <c r="F77" s="16" t="s">
        <v>19</v>
      </c>
      <c r="G77" s="7" t="n">
        <v>2</v>
      </c>
      <c r="H77" s="6" t="n">
        <v>759.6</v>
      </c>
      <c r="I77" s="6" t="n">
        <v>-1519.2</v>
      </c>
      <c r="J77" s="6" t="n">
        <v>0</v>
      </c>
      <c r="K77" s="6" t="n">
        <v>0</v>
      </c>
      <c r="L77" s="6" t="n">
        <v>0</v>
      </c>
      <c r="M77" s="6" t="s">
        <f>=I77+J77+K77+L77</f>
      </c>
      <c r="N77" s="16"/>
    </row>
    <row collapsed="false" customFormat="false" customHeight="false" hidden="false" ht="12.1" outlineLevel="0" r="78">
      <c r="A78" s="20" t="n">
        <v>44207.55</v>
      </c>
      <c r="B78" s="16" t="s">
        <v>21</v>
      </c>
      <c r="C78" s="16" t="s">
        <v>83</v>
      </c>
      <c r="D78" s="16" t="s">
        <v>61</v>
      </c>
      <c r="E78" s="16" t="s">
        <v>17</v>
      </c>
      <c r="F78" s="16" t="s">
        <v>19</v>
      </c>
      <c r="G78" s="7" t="n">
        <v>2</v>
      </c>
      <c r="H78" s="6" t="n">
        <v>1259.8</v>
      </c>
      <c r="I78" s="6" t="n">
        <v>-2519.6</v>
      </c>
      <c r="J78" s="6" t="n">
        <v>0</v>
      </c>
      <c r="K78" s="6" t="n">
        <v>0</v>
      </c>
      <c r="L78" s="6" t="n">
        <v>0</v>
      </c>
      <c r="M78" s="6" t="s">
        <f>=I78+J78+K78+L78</f>
      </c>
      <c r="N78" s="16"/>
    </row>
    <row collapsed="false" customFormat="false" customHeight="false" hidden="false" ht="12.1" outlineLevel="0" r="79">
      <c r="A79" s="21" t="n">
        <v>44207.55</v>
      </c>
      <c r="B79" s="22" t="s">
        <v>82</v>
      </c>
      <c r="C79" s="22" t="s">
        <v>55</v>
      </c>
      <c r="D79" s="22" t="s">
        <v>82</v>
      </c>
      <c r="E79" s="22" t="s">
        <v>82</v>
      </c>
      <c r="F79" s="22" t="s">
        <v>19</v>
      </c>
      <c r="G79" s="23" t="n">
        <v>1650</v>
      </c>
      <c r="H79" s="24" t="n">
        <v>1</v>
      </c>
      <c r="I79" s="24" t="n">
        <v>1650</v>
      </c>
      <c r="J79" s="24" t="n">
        <v>0</v>
      </c>
      <c r="K79" s="24" t="n">
        <v>0</v>
      </c>
      <c r="L79" s="24" t="n">
        <v>0</v>
      </c>
      <c r="M79" s="6" t="s">
        <f>=I79+J79+K79+L79</f>
      </c>
      <c r="N79" s="22"/>
    </row>
    <row collapsed="false" customFormat="false" customHeight="false" hidden="false" ht="12.1" outlineLevel="0" r="80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 t="s">
        <v>84</v>
      </c>
      <c r="M80" s="5" t="s">
        <f>=SUM(M2:M79)</f>
      </c>
      <c r="N80" s="4"/>
    </row>
  </sheetData>
  <autoFilter ref="A1:N8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47</v>
      </c>
      <c r="B1" s="30" t="s">
        <v>85</v>
      </c>
      <c r="C1" s="30" t="s">
        <v>0</v>
      </c>
      <c r="D1" s="30" t="s">
        <v>2</v>
      </c>
      <c r="E1" s="30" t="s">
        <v>86</v>
      </c>
      <c r="F1" s="30" t="s">
        <v>87</v>
      </c>
      <c r="G1" s="30" t="s">
        <v>88</v>
      </c>
      <c r="H1" s="30" t="s">
        <v>51</v>
      </c>
      <c r="I1" s="30" t="s">
        <v>89</v>
      </c>
      <c r="J1" s="30" t="s">
        <v>90</v>
      </c>
      <c r="K1" s="30" t="s">
        <v>91</v>
      </c>
      <c r="L1" s="30" t="s">
        <v>92</v>
      </c>
      <c r="M1" s="30" t="s">
        <v>93</v>
      </c>
      <c r="N1" s="30" t="s">
        <v>94</v>
      </c>
      <c r="O1" s="30" t="s">
        <v>95</v>
      </c>
    </row>
    <row collapsed="false" customFormat="false" customHeight="false" hidden="false" ht="12.1" outlineLevel="0" r="2">
      <c r="A2" s="29" t="n">
        <v>43958</v>
      </c>
      <c r="B2" s="16" t="s">
        <v>96</v>
      </c>
      <c r="C2" s="16" t="s">
        <v>16</v>
      </c>
      <c r="D2" s="16" t="s">
        <v>18</v>
      </c>
      <c r="E2" s="17" t="n">
        <v>10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2121</v>
      </c>
      <c r="J2" s="17" t="n">
        <v>86.37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43959</v>
      </c>
      <c r="B3" s="16" t="s">
        <v>96</v>
      </c>
      <c r="C3" s="16" t="s">
        <v>16</v>
      </c>
      <c r="D3" s="16" t="s">
        <v>18</v>
      </c>
      <c r="E3" s="17" t="n">
        <v>20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2120</v>
      </c>
      <c r="J3" s="17" t="n">
        <v>86.3315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43977</v>
      </c>
      <c r="B4" s="16" t="s">
        <v>96</v>
      </c>
      <c r="C4" s="16" t="s">
        <v>16</v>
      </c>
      <c r="D4" s="16" t="s">
        <v>18</v>
      </c>
      <c r="E4" s="17" t="n">
        <v>10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2102</v>
      </c>
      <c r="J4" s="17" t="n">
        <v>84.25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44026</v>
      </c>
      <c r="B5" s="16" t="s">
        <v>96</v>
      </c>
      <c r="C5" s="16" t="s">
        <v>16</v>
      </c>
      <c r="D5" s="16" t="s">
        <v>18</v>
      </c>
      <c r="E5" s="17" t="n">
        <v>210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2053</v>
      </c>
      <c r="J5" s="17" t="n">
        <v>87.352380952381</v>
      </c>
      <c r="K5" s="6" t="s">
        <f>=Портфель!F2*Портфель!$Q$13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44076</v>
      </c>
      <c r="B6" s="16" t="s">
        <v>96</v>
      </c>
      <c r="C6" s="16" t="s">
        <v>16</v>
      </c>
      <c r="D6" s="16" t="s">
        <v>18</v>
      </c>
      <c r="E6" s="17" t="n">
        <v>270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2003</v>
      </c>
      <c r="J6" s="17" t="n">
        <v>100</v>
      </c>
      <c r="K6" s="6" t="s">
        <f>=Портфель!F2*Портфель!$Q$13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44145</v>
      </c>
      <c r="B7" s="16" t="s">
        <v>96</v>
      </c>
      <c r="C7" s="16" t="s">
        <v>16</v>
      </c>
      <c r="D7" s="16" t="s">
        <v>18</v>
      </c>
      <c r="E7" s="17" t="n">
        <v>20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1934</v>
      </c>
      <c r="J7" s="17" t="n">
        <v>96.8</v>
      </c>
      <c r="K7" s="6" t="s">
        <f>=Портфель!F2*Портфель!$Q$13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44175</v>
      </c>
      <c r="B8" s="16" t="s">
        <v>96</v>
      </c>
      <c r="C8" s="16" t="s">
        <v>16</v>
      </c>
      <c r="D8" s="16" t="s">
        <v>18</v>
      </c>
      <c r="E8" s="17" t="n">
        <v>30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1904</v>
      </c>
      <c r="J8" s="17" t="n">
        <v>91.92</v>
      </c>
      <c r="K8" s="6" t="s">
        <f>=Портфель!F2*Портфель!$Q$13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44207</v>
      </c>
      <c r="B9" s="16" t="s">
        <v>96</v>
      </c>
      <c r="C9" s="16" t="s">
        <v>16</v>
      </c>
      <c r="D9" s="16" t="s">
        <v>18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1871</v>
      </c>
      <c r="J9" s="17" t="n">
        <v>93.14</v>
      </c>
      <c r="K9" s="6" t="s">
        <f>=Портфель!F2*Портфель!$Q$13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43958</v>
      </c>
      <c r="B10" s="16" t="s">
        <v>96</v>
      </c>
      <c r="C10" s="16" t="s">
        <v>21</v>
      </c>
      <c r="D10" s="16" t="s">
        <v>22</v>
      </c>
      <c r="E10" s="17" t="n">
        <v>700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2121</v>
      </c>
      <c r="J10" s="17" t="n">
        <v>12.117058823529</v>
      </c>
      <c r="K10" s="6" t="s">
        <f>=Портфель!F3*Портфель!$Q$13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43958</v>
      </c>
      <c r="B11" s="16" t="s">
        <v>96</v>
      </c>
      <c r="C11" s="16" t="s">
        <v>21</v>
      </c>
      <c r="D11" s="16" t="s">
        <v>22</v>
      </c>
      <c r="E11" s="17" t="n">
        <v>400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2121</v>
      </c>
      <c r="J11" s="17" t="n">
        <v>12.1175</v>
      </c>
      <c r="K11" s="6" t="s">
        <f>=Портфель!F3*Портфель!$Q$13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 t="n">
        <v>43959</v>
      </c>
      <c r="B12" s="16" t="s">
        <v>96</v>
      </c>
      <c r="C12" s="16" t="s">
        <v>21</v>
      </c>
      <c r="D12" s="16" t="s">
        <v>22</v>
      </c>
      <c r="E12" s="17" t="n">
        <v>100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2120</v>
      </c>
      <c r="J12" s="17" t="n">
        <v>12.1523</v>
      </c>
      <c r="K12" s="6" t="s">
        <f>=Портфель!F3*Портфель!$Q$13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9" t="n">
        <v>43991</v>
      </c>
      <c r="B13" s="16" t="s">
        <v>96</v>
      </c>
      <c r="C13" s="16" t="s">
        <v>21</v>
      </c>
      <c r="D13" s="16" t="s">
        <v>22</v>
      </c>
      <c r="E13" s="17" t="n">
        <v>900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2088</v>
      </c>
      <c r="J13" s="17" t="n">
        <v>12.405433333333</v>
      </c>
      <c r="K13" s="6" t="s">
        <f>=Портфель!F3*Портфель!$Q$13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9" t="n">
        <v>43991</v>
      </c>
      <c r="B14" s="16" t="s">
        <v>96</v>
      </c>
      <c r="C14" s="16" t="s">
        <v>21</v>
      </c>
      <c r="D14" s="16" t="s">
        <v>22</v>
      </c>
      <c r="E14" s="17" t="n">
        <v>400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2088</v>
      </c>
      <c r="J14" s="17" t="n">
        <v>12.40545</v>
      </c>
      <c r="K14" s="6" t="s">
        <f>=Портфель!F3*Портфель!$Q$13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9" t="n">
        <v>43991</v>
      </c>
      <c r="B15" s="16" t="s">
        <v>96</v>
      </c>
      <c r="C15" s="16" t="s">
        <v>21</v>
      </c>
      <c r="D15" s="16" t="s">
        <v>22</v>
      </c>
      <c r="E15" s="17" t="n">
        <v>100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2088</v>
      </c>
      <c r="J15" s="17" t="n">
        <v>12.4054</v>
      </c>
      <c r="K15" s="6" t="s">
        <f>=Портфель!F3*Портфель!$Q$13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9" t="n">
        <v>44022</v>
      </c>
      <c r="B16" s="16" t="s">
        <v>96</v>
      </c>
      <c r="C16" s="16" t="s">
        <v>21</v>
      </c>
      <c r="D16" s="16" t="s">
        <v>22</v>
      </c>
      <c r="E16" s="17" t="n">
        <v>100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2057</v>
      </c>
      <c r="J16" s="17" t="n">
        <v>12.4275</v>
      </c>
      <c r="K16" s="6" t="s">
        <f>=Портфель!F3*Портфель!$Q$13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29" t="n">
        <v>44026</v>
      </c>
      <c r="B17" s="16" t="s">
        <v>96</v>
      </c>
      <c r="C17" s="16" t="s">
        <v>21</v>
      </c>
      <c r="D17" s="16" t="s">
        <v>22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2053</v>
      </c>
      <c r="J17" s="17" t="n">
        <v>12.4875</v>
      </c>
      <c r="K17" s="6" t="s">
        <f>=Портфель!F3*Портфель!$Q$13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29" t="n">
        <v>44053</v>
      </c>
      <c r="B18" s="16" t="s">
        <v>96</v>
      </c>
      <c r="C18" s="16" t="s">
        <v>21</v>
      </c>
      <c r="D18" s="16" t="s">
        <v>22</v>
      </c>
      <c r="E18" s="17" t="n">
        <v>300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2026</v>
      </c>
      <c r="J18" s="17" t="n">
        <v>12.468</v>
      </c>
      <c r="K18" s="6" t="s">
        <f>=Портфель!F3*Портфель!$Q$13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29" t="n">
        <v>44054</v>
      </c>
      <c r="B19" s="16" t="s">
        <v>96</v>
      </c>
      <c r="C19" s="16" t="s">
        <v>21</v>
      </c>
      <c r="D19" s="16" t="s">
        <v>22</v>
      </c>
      <c r="E19" s="17" t="n">
        <v>1000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2025</v>
      </c>
      <c r="J19" s="17" t="n">
        <v>12.474</v>
      </c>
      <c r="K19" s="6" t="s">
        <f>=Портфель!F3*Портфель!$Q$13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29" t="n">
        <v>44207</v>
      </c>
      <c r="B20" s="16" t="s">
        <v>96</v>
      </c>
      <c r="C20" s="16" t="s">
        <v>21</v>
      </c>
      <c r="D20" s="16" t="s">
        <v>22</v>
      </c>
      <c r="E20" s="17" t="n">
        <v>200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1871</v>
      </c>
      <c r="J20" s="17" t="n">
        <v>12.598</v>
      </c>
      <c r="K20" s="6" t="s">
        <f>=Портфель!F3*Портфель!$Q$13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29" t="n">
        <v>43958</v>
      </c>
      <c r="B21" s="16" t="s">
        <v>96</v>
      </c>
      <c r="C21" s="16" t="s">
        <v>24</v>
      </c>
      <c r="D21" s="16" t="s">
        <v>25</v>
      </c>
      <c r="E21" s="17" t="n">
        <v>80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2121</v>
      </c>
      <c r="J21" s="17" t="n">
        <v>75.304444444444</v>
      </c>
      <c r="K21" s="6" t="s">
        <f>=Портфель!F4*Портфель!$Q$13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29" t="n">
        <v>43958</v>
      </c>
      <c r="B22" s="16" t="s">
        <v>96</v>
      </c>
      <c r="C22" s="16" t="s">
        <v>24</v>
      </c>
      <c r="D22" s="16" t="s">
        <v>25</v>
      </c>
      <c r="E22" s="17" t="n">
        <v>80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2121</v>
      </c>
      <c r="J22" s="17" t="n">
        <v>75.2975</v>
      </c>
      <c r="K22" s="6" t="s">
        <f>=Портфель!F4*Портфель!$Q$13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29" t="n">
        <v>43959</v>
      </c>
      <c r="B23" s="16" t="s">
        <v>96</v>
      </c>
      <c r="C23" s="16" t="s">
        <v>24</v>
      </c>
      <c r="D23" s="16" t="s">
        <v>25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2120</v>
      </c>
      <c r="J23" s="17" t="n">
        <v>74.795</v>
      </c>
      <c r="K23" s="6" t="s">
        <f>=Портфель!F4*Портфель!$Q$13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29" t="n">
        <v>43977</v>
      </c>
      <c r="B24" s="16" t="s">
        <v>96</v>
      </c>
      <c r="C24" s="16" t="s">
        <v>24</v>
      </c>
      <c r="D24" s="16" t="s">
        <v>25</v>
      </c>
      <c r="E24" s="17" t="n">
        <v>20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2102</v>
      </c>
      <c r="J24" s="17" t="n">
        <v>72.6935</v>
      </c>
      <c r="K24" s="6" t="s">
        <f>=Портфель!F4*Портфель!$Q$13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29" t="n">
        <v>44026</v>
      </c>
      <c r="B25" s="16" t="s">
        <v>96</v>
      </c>
      <c r="C25" s="16" t="s">
        <v>24</v>
      </c>
      <c r="D25" s="16" t="s">
        <v>25</v>
      </c>
      <c r="E25" s="17" t="n">
        <v>270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2053</v>
      </c>
      <c r="J25" s="17" t="n">
        <v>72.843666666667</v>
      </c>
      <c r="K25" s="6" t="s">
        <f>=Портфель!F4*Портфель!$Q$13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29" t="n">
        <v>44053</v>
      </c>
      <c r="B26" s="16" t="s">
        <v>96</v>
      </c>
      <c r="C26" s="16" t="s">
        <v>24</v>
      </c>
      <c r="D26" s="16" t="s">
        <v>25</v>
      </c>
      <c r="E26" s="17" t="n">
        <v>30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2026</v>
      </c>
      <c r="J26" s="17" t="n">
        <v>75.05</v>
      </c>
      <c r="K26" s="6" t="s">
        <f>=Портфель!F4*Портфель!$Q$13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29" t="n">
        <v>44054</v>
      </c>
      <c r="B27" s="16" t="s">
        <v>96</v>
      </c>
      <c r="C27" s="16" t="s">
        <v>24</v>
      </c>
      <c r="D27" s="16" t="s">
        <v>25</v>
      </c>
      <c r="E27" s="17" t="n">
        <v>170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2025</v>
      </c>
      <c r="J27" s="17" t="n">
        <v>74.49</v>
      </c>
      <c r="K27" s="6" t="s">
        <f>=Портфель!F4*Портфель!$Q$13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29" t="n">
        <v>44175</v>
      </c>
      <c r="B28" s="16" t="s">
        <v>96</v>
      </c>
      <c r="C28" s="16" t="s">
        <v>24</v>
      </c>
      <c r="D28" s="16" t="s">
        <v>25</v>
      </c>
      <c r="E28" s="17" t="n">
        <v>30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1904</v>
      </c>
      <c r="J28" s="17" t="n">
        <v>75.36</v>
      </c>
      <c r="K28" s="6" t="s">
        <f>=Портфель!F4*Портфель!$Q$13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29" t="n">
        <v>44207</v>
      </c>
      <c r="B29" s="16" t="s">
        <v>96</v>
      </c>
      <c r="C29" s="16" t="s">
        <v>24</v>
      </c>
      <c r="D29" s="16" t="s">
        <v>25</v>
      </c>
      <c r="E29" s="17" t="n">
        <v>20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1871</v>
      </c>
      <c r="J29" s="17" t="n">
        <v>75.96</v>
      </c>
      <c r="K29" s="6" t="s">
        <f>=Портфель!F4*Портфель!$Q$13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29" t="n">
        <v>43958</v>
      </c>
      <c r="B30" s="16" t="s">
        <v>96</v>
      </c>
      <c r="C30" s="16" t="s">
        <v>27</v>
      </c>
      <c r="D30" s="16" t="s">
        <v>28</v>
      </c>
      <c r="E30" s="17" t="n">
        <v>220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2121</v>
      </c>
      <c r="J30" s="17" t="n">
        <v>74.007407407407</v>
      </c>
      <c r="K30" s="6" t="s">
        <f>=Портфель!F5*Портфель!$Q$13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29" t="n">
        <v>43958</v>
      </c>
      <c r="B31" s="16" t="s">
        <v>96</v>
      </c>
      <c r="C31" s="16" t="s">
        <v>27</v>
      </c>
      <c r="D31" s="16" t="s">
        <v>28</v>
      </c>
      <c r="E31" s="17" t="n">
        <v>80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2121</v>
      </c>
      <c r="J31" s="17" t="n">
        <v>74.00625</v>
      </c>
      <c r="K31" s="6" t="s">
        <f>=Портфель!F5*Портфель!$Q$13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29" t="n">
        <v>43959</v>
      </c>
      <c r="B32" s="16" t="s">
        <v>96</v>
      </c>
      <c r="C32" s="16" t="s">
        <v>27</v>
      </c>
      <c r="D32" s="16" t="s">
        <v>28</v>
      </c>
      <c r="E32" s="17" t="n">
        <v>20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2120</v>
      </c>
      <c r="J32" s="17" t="n">
        <v>74.4545</v>
      </c>
      <c r="K32" s="6" t="s">
        <f>=Портфель!F5*Портфель!$Q$13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29" t="n">
        <v>43991</v>
      </c>
      <c r="B33" s="16" t="s">
        <v>96</v>
      </c>
      <c r="C33" s="16" t="s">
        <v>27</v>
      </c>
      <c r="D33" s="16" t="s">
        <v>28</v>
      </c>
      <c r="E33" s="17" t="n">
        <v>140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2088</v>
      </c>
      <c r="J33" s="17" t="n">
        <v>76.107642857143</v>
      </c>
      <c r="K33" s="6" t="s">
        <f>=Портфель!F5*Портфель!$Q$13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29" t="n">
        <v>43991</v>
      </c>
      <c r="B34" s="16" t="s">
        <v>96</v>
      </c>
      <c r="C34" s="16" t="s">
        <v>27</v>
      </c>
      <c r="D34" s="16" t="s">
        <v>28</v>
      </c>
      <c r="E34" s="17" t="n">
        <v>60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2088</v>
      </c>
      <c r="J34" s="17" t="n">
        <v>76.107666666667</v>
      </c>
      <c r="K34" s="6" t="s">
        <f>=Портфель!F5*Портфель!$Q$13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29" t="n">
        <v>43991</v>
      </c>
      <c r="B35" s="16" t="s">
        <v>96</v>
      </c>
      <c r="C35" s="16" t="s">
        <v>27</v>
      </c>
      <c r="D35" s="16" t="s">
        <v>28</v>
      </c>
      <c r="E35" s="17" t="n">
        <v>20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2088</v>
      </c>
      <c r="J35" s="17" t="n">
        <v>76.1075</v>
      </c>
      <c r="K35" s="6" t="s">
        <f>=Портфель!F5*Портфель!$Q$13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29" t="n">
        <v>44022</v>
      </c>
      <c r="B36" s="16" t="s">
        <v>96</v>
      </c>
      <c r="C36" s="16" t="s">
        <v>27</v>
      </c>
      <c r="D36" s="16" t="s">
        <v>28</v>
      </c>
      <c r="E36" s="17" t="n">
        <v>10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2057</v>
      </c>
      <c r="J36" s="17" t="n">
        <v>77.268</v>
      </c>
      <c r="K36" s="6" t="s">
        <f>=Портфель!F5*Портфель!$Q$13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29" t="n">
        <v>43958</v>
      </c>
      <c r="B37" s="16" t="s">
        <v>96</v>
      </c>
      <c r="C37" s="16" t="s">
        <v>30</v>
      </c>
      <c r="D37" s="16" t="s">
        <v>31</v>
      </c>
      <c r="E37" s="17" t="n">
        <v>180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2121</v>
      </c>
      <c r="J37" s="17" t="n">
        <v>95.259523809524</v>
      </c>
      <c r="K37" s="6" t="s">
        <f>=Портфель!F6*Портфель!$Q$13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29" t="n">
        <v>43959</v>
      </c>
      <c r="B38" s="16" t="s">
        <v>96</v>
      </c>
      <c r="C38" s="16" t="s">
        <v>30</v>
      </c>
      <c r="D38" s="16" t="s">
        <v>31</v>
      </c>
      <c r="E38" s="17" t="n">
        <v>12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2120</v>
      </c>
      <c r="J38" s="17" t="n">
        <v>95.2075</v>
      </c>
      <c r="K38" s="6" t="s">
        <f>=Портфель!F6*Портфель!$Q$13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29" t="n">
        <v>43991</v>
      </c>
      <c r="B39" s="16" t="s">
        <v>96</v>
      </c>
      <c r="C39" s="16" t="s">
        <v>30</v>
      </c>
      <c r="D39" s="16" t="s">
        <v>31</v>
      </c>
      <c r="E39" s="17" t="n">
        <v>112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2088</v>
      </c>
      <c r="J39" s="17" t="n">
        <v>101.36017857143</v>
      </c>
      <c r="K39" s="6" t="s">
        <f>=Портфель!F6*Портфель!$Q$13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29" t="n">
        <v>43991</v>
      </c>
      <c r="B40" s="16" t="s">
        <v>96</v>
      </c>
      <c r="C40" s="16" t="s">
        <v>30</v>
      </c>
      <c r="D40" s="16" t="s">
        <v>31</v>
      </c>
      <c r="E40" s="17" t="n">
        <v>43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2088</v>
      </c>
      <c r="J40" s="17" t="n">
        <v>101.36023255814</v>
      </c>
      <c r="K40" s="6" t="s">
        <f>=Портфель!F6*Портфель!$Q$13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29" t="n">
        <v>43991</v>
      </c>
      <c r="B41" s="16" t="s">
        <v>96</v>
      </c>
      <c r="C41" s="16" t="s">
        <v>30</v>
      </c>
      <c r="D41" s="16" t="s">
        <v>31</v>
      </c>
      <c r="E41" s="17" t="n">
        <v>15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2088</v>
      </c>
      <c r="J41" s="17" t="n">
        <v>101.36</v>
      </c>
      <c r="K41" s="6" t="s">
        <f>=Портфель!F6*Портфель!$Q$13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29" t="n">
        <v>43991</v>
      </c>
      <c r="B42" s="16" t="s">
        <v>96</v>
      </c>
      <c r="C42" s="16" t="s">
        <v>30</v>
      </c>
      <c r="D42" s="16" t="s">
        <v>31</v>
      </c>
      <c r="E42" s="17" t="n">
        <v>3</v>
      </c>
      <c r="F42" s="7" t="s">
        <f>=DATEDIF(A42,$O$2,"y")</f>
      </c>
      <c r="G42" s="7" t="s">
        <f>=DATEDIF(A42,$O$2,"ym")</f>
      </c>
      <c r="H42" s="7" t="s">
        <f>=DATEDIF(A42,$O$2,"md")</f>
      </c>
      <c r="I42" s="7" t="n">
        <v>2088</v>
      </c>
      <c r="J42" s="17" t="n">
        <v>101.36</v>
      </c>
      <c r="K42" s="6" t="s">
        <f>=Портфель!F6*Портфель!$Q$13</f>
      </c>
      <c r="L42" s="6" t="s">
        <f>=E42*K42</f>
      </c>
      <c r="M42" s="6" t="s">
        <f>=(K42-J42)*E42</f>
      </c>
      <c r="N42" s="6" t="s">
        <f>=MAX(0,M42*0.13)</f>
      </c>
    </row>
    <row collapsed="false" customFormat="false" customHeight="false" hidden="false" ht="12.1" outlineLevel="0" r="43">
      <c r="A43" s="29" t="n">
        <v>43991</v>
      </c>
      <c r="B43" s="16" t="s">
        <v>96</v>
      </c>
      <c r="C43" s="16" t="s">
        <v>30</v>
      </c>
      <c r="D43" s="16" t="s">
        <v>31</v>
      </c>
      <c r="E43" s="17" t="n">
        <v>1</v>
      </c>
      <c r="F43" s="7" t="s">
        <f>=DATEDIF(A43,$O$2,"y")</f>
      </c>
      <c r="G43" s="7" t="s">
        <f>=DATEDIF(A43,$O$2,"ym")</f>
      </c>
      <c r="H43" s="7" t="s">
        <f>=DATEDIF(A43,$O$2,"md")</f>
      </c>
      <c r="I43" s="7" t="n">
        <v>2088</v>
      </c>
      <c r="J43" s="17" t="n">
        <v>101.36</v>
      </c>
      <c r="K43" s="6" t="s">
        <f>=Портфель!F6*Портфель!$Q$13</f>
      </c>
      <c r="L43" s="6" t="s">
        <f>=E43*K43</f>
      </c>
      <c r="M43" s="6" t="s">
        <f>=(K43-J43)*E43</f>
      </c>
      <c r="N43" s="6" t="s">
        <f>=MAX(0,M43*0.13)</f>
      </c>
    </row>
    <row collapsed="false" customFormat="false" customHeight="false" hidden="false" ht="12.1" outlineLevel="0" r="44">
      <c r="A44" s="29" t="n">
        <v>43992</v>
      </c>
      <c r="B44" s="16" t="s">
        <v>96</v>
      </c>
      <c r="C44" s="16" t="s">
        <v>30</v>
      </c>
      <c r="D44" s="16" t="s">
        <v>31</v>
      </c>
      <c r="E44" s="17" t="n">
        <v>3</v>
      </c>
      <c r="F44" s="7" t="s">
        <f>=DATEDIF(A44,$O$2,"y")</f>
      </c>
      <c r="G44" s="7" t="s">
        <f>=DATEDIF(A44,$O$2,"ym")</f>
      </c>
      <c r="H44" s="7" t="s">
        <f>=DATEDIF(A44,$O$2,"md")</f>
      </c>
      <c r="I44" s="7" t="n">
        <v>2087</v>
      </c>
      <c r="J44" s="17" t="n">
        <v>101.01</v>
      </c>
      <c r="K44" s="6" t="s">
        <f>=Портфель!F6*Портфель!$Q$13</f>
      </c>
      <c r="L44" s="6" t="s">
        <f>=E44*K44</f>
      </c>
      <c r="M44" s="6" t="s">
        <f>=(K44-J44)*E44</f>
      </c>
      <c r="N44" s="6" t="s">
        <f>=MAX(0,M44*0.13)</f>
      </c>
    </row>
    <row collapsed="false" customFormat="false" customHeight="false" hidden="false" ht="12.1" outlineLevel="0" r="45">
      <c r="A45" s="29" t="n">
        <v>44022</v>
      </c>
      <c r="B45" s="16" t="s">
        <v>96</v>
      </c>
      <c r="C45" s="16" t="s">
        <v>30</v>
      </c>
      <c r="D45" s="16" t="s">
        <v>31</v>
      </c>
      <c r="E45" s="17" t="n">
        <v>8</v>
      </c>
      <c r="F45" s="7" t="s">
        <f>=DATEDIF(A45,$O$2,"y")</f>
      </c>
      <c r="G45" s="7" t="s">
        <f>=DATEDIF(A45,$O$2,"ym")</f>
      </c>
      <c r="H45" s="7" t="s">
        <f>=DATEDIF(A45,$O$2,"md")</f>
      </c>
      <c r="I45" s="7" t="n">
        <v>2057</v>
      </c>
      <c r="J45" s="17" t="n">
        <v>101.46</v>
      </c>
      <c r="K45" s="6" t="s">
        <f>=Портфель!F6*Портфель!$Q$13</f>
      </c>
      <c r="L45" s="6" t="s">
        <f>=E45*K45</f>
      </c>
      <c r="M45" s="6" t="s">
        <f>=(K45-J45)*E45</f>
      </c>
      <c r="N45" s="6" t="s">
        <f>=MAX(0,M45*0.13)</f>
      </c>
    </row>
    <row collapsed="false" customFormat="false" customHeight="false" hidden="false" ht="12.1" outlineLevel="0" r="46">
      <c r="A46" s="29" t="n">
        <v>44026</v>
      </c>
      <c r="B46" s="16" t="s">
        <v>96</v>
      </c>
      <c r="C46" s="16" t="s">
        <v>30</v>
      </c>
      <c r="D46" s="16" t="s">
        <v>31</v>
      </c>
      <c r="E46" s="17" t="n">
        <v>4</v>
      </c>
      <c r="F46" s="7" t="s">
        <f>=DATEDIF(A46,$O$2,"y")</f>
      </c>
      <c r="G46" s="7" t="s">
        <f>=DATEDIF(A46,$O$2,"ym")</f>
      </c>
      <c r="H46" s="7" t="s">
        <f>=DATEDIF(A46,$O$2,"md")</f>
      </c>
      <c r="I46" s="7" t="n">
        <v>2053</v>
      </c>
      <c r="J46" s="17" t="n">
        <v>100.71</v>
      </c>
      <c r="K46" s="6" t="s">
        <f>=Портфель!F6*Портфель!$Q$13</f>
      </c>
      <c r="L46" s="6" t="s">
        <f>=E46*K46</f>
      </c>
      <c r="M46" s="6" t="s">
        <f>=(K46-J46)*E46</f>
      </c>
      <c r="N46" s="6" t="s">
        <f>=MAX(0,M46*0.13)</f>
      </c>
    </row>
    <row collapsed="false" customFormat="false" customHeight="false" hidden="false" ht="12.1" outlineLevel="0" r="47">
      <c r="A47" s="29" t="n">
        <v>44026</v>
      </c>
      <c r="B47" s="16" t="s">
        <v>96</v>
      </c>
      <c r="C47" s="16" t="s">
        <v>30</v>
      </c>
      <c r="D47" s="16" t="s">
        <v>31</v>
      </c>
      <c r="E47" s="17" t="n">
        <v>6</v>
      </c>
      <c r="F47" s="7" t="s">
        <f>=DATEDIF(A47,$O$2,"y")</f>
      </c>
      <c r="G47" s="7" t="s">
        <f>=DATEDIF(A47,$O$2,"ym")</f>
      </c>
      <c r="H47" s="7" t="s">
        <f>=DATEDIF(A47,$O$2,"md")</f>
      </c>
      <c r="I47" s="7" t="n">
        <v>2053</v>
      </c>
      <c r="J47" s="17" t="n">
        <v>101.81</v>
      </c>
      <c r="K47" s="6" t="s">
        <f>=Портфель!F6*Портфель!$Q$13</f>
      </c>
      <c r="L47" s="6" t="s">
        <f>=E47*K47</f>
      </c>
      <c r="M47" s="6" t="s">
        <f>=(K47-J47)*E47</f>
      </c>
      <c r="N47" s="6" t="s">
        <f>=MAX(0,M47*0.13)</f>
      </c>
    </row>
    <row collapsed="false" customFormat="false" customHeight="false" hidden="false" ht="12.1" outlineLevel="0" r="48">
      <c r="A48" s="29" t="n">
        <v>44076</v>
      </c>
      <c r="B48" s="16" t="s">
        <v>96</v>
      </c>
      <c r="C48" s="16" t="s">
        <v>30</v>
      </c>
      <c r="D48" s="16" t="s">
        <v>31</v>
      </c>
      <c r="E48" s="17" t="n">
        <v>11</v>
      </c>
      <c r="F48" s="7" t="s">
        <f>=DATEDIF(A48,$O$2,"y")</f>
      </c>
      <c r="G48" s="7" t="s">
        <f>=DATEDIF(A48,$O$2,"ym")</f>
      </c>
      <c r="H48" s="7" t="s">
        <f>=DATEDIF(A48,$O$2,"md")</f>
      </c>
      <c r="I48" s="7" t="n">
        <v>2003</v>
      </c>
      <c r="J48" s="17" t="n">
        <v>110.15</v>
      </c>
      <c r="K48" s="6" t="s">
        <f>=Портфель!F6*Портфель!$Q$13</f>
      </c>
      <c r="L48" s="6" t="s">
        <f>=E48*K48</f>
      </c>
      <c r="M48" s="6" t="s">
        <f>=(K48-J48)*E48</f>
      </c>
      <c r="N48" s="6" t="s">
        <f>=MAX(0,M48*0.13)</f>
      </c>
    </row>
    <row collapsed="false" customFormat="false" customHeight="false" hidden="false" ht="12.1" outlineLevel="0" r="49">
      <c r="A49" s="29" t="n">
        <v>44114</v>
      </c>
      <c r="B49" s="16" t="s">
        <v>96</v>
      </c>
      <c r="C49" s="16" t="s">
        <v>30</v>
      </c>
      <c r="D49" s="16" t="s">
        <v>31</v>
      </c>
      <c r="E49" s="17" t="n">
        <v>1</v>
      </c>
      <c r="F49" s="7" t="s">
        <f>=DATEDIF(A49,$O$2,"y")</f>
      </c>
      <c r="G49" s="7" t="s">
        <f>=DATEDIF(A49,$O$2,"ym")</f>
      </c>
      <c r="H49" s="7" t="s">
        <f>=DATEDIF(A49,$O$2,"md")</f>
      </c>
      <c r="I49" s="7" t="n">
        <v>1965</v>
      </c>
      <c r="J49" s="17" t="n">
        <v>107.2</v>
      </c>
      <c r="K49" s="6" t="s">
        <f>=Портфель!F6*Портфель!$Q$13</f>
      </c>
      <c r="L49" s="6" t="s">
        <f>=E49*K49</f>
      </c>
      <c r="M49" s="6" t="s">
        <f>=(K49-J49)*E49</f>
      </c>
      <c r="N49" s="6" t="s">
        <f>=MAX(0,M49*0.13)</f>
      </c>
    </row>
    <row collapsed="false" customFormat="false" customHeight="false" hidden="false" ht="12.1" outlineLevel="0" r="50">
      <c r="A50" s="29" t="n">
        <v>44114</v>
      </c>
      <c r="B50" s="16" t="s">
        <v>96</v>
      </c>
      <c r="C50" s="16" t="s">
        <v>30</v>
      </c>
      <c r="D50" s="16" t="s">
        <v>31</v>
      </c>
      <c r="E50" s="17" t="n">
        <v>6</v>
      </c>
      <c r="F50" s="7" t="s">
        <f>=DATEDIF(A50,$O$2,"y")</f>
      </c>
      <c r="G50" s="7" t="s">
        <f>=DATEDIF(A50,$O$2,"ym")</f>
      </c>
      <c r="H50" s="7" t="s">
        <f>=DATEDIF(A50,$O$2,"md")</f>
      </c>
      <c r="I50" s="7" t="n">
        <v>1965</v>
      </c>
      <c r="J50" s="17" t="n">
        <v>107.2</v>
      </c>
      <c r="K50" s="6" t="s">
        <f>=Портфель!F6*Портфель!$Q$13</f>
      </c>
      <c r="L50" s="6" t="s">
        <f>=E50*K50</f>
      </c>
      <c r="M50" s="6" t="s">
        <f>=(K50-J50)*E50</f>
      </c>
      <c r="N50" s="6" t="s">
        <f>=MAX(0,M50*0.13)</f>
      </c>
    </row>
    <row collapsed="false" customFormat="false" customHeight="false" hidden="false" ht="12.1" outlineLevel="0" r="51">
      <c r="A51" s="29"/>
      <c r="B51" s="16"/>
      <c r="C51" s="16"/>
      <c r="D51" s="16"/>
      <c r="E51" s="17"/>
      <c r="F51" s="7"/>
      <c r="G51" s="17"/>
      <c r="H51" s="16"/>
      <c r="I51" s="7"/>
      <c r="J51" s="17"/>
      <c r="K51" s="4" t="s">
        <v>39</v>
      </c>
      <c r="L51" s="8" t="s">
        <f>=SUBTOTAL(109,L2:L50)</f>
      </c>
      <c r="M51" s="8" t="s">
        <f>=SUBTOTAL(109,M2:M50)</f>
      </c>
      <c r="N51" s="8" t="s">
        <f>=MAX(0,M51*0.13)</f>
      </c>
    </row>
  </sheetData>
  <autoFilter ref="A1:O4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97</v>
      </c>
      <c r="D1" s="30" t="s">
        <v>98</v>
      </c>
      <c r="E1" s="30" t="s">
        <v>99</v>
      </c>
      <c r="F1" s="30" t="s">
        <v>100</v>
      </c>
      <c r="G1" s="30" t="s">
        <v>86</v>
      </c>
      <c r="H1" s="30" t="s">
        <v>101</v>
      </c>
      <c r="I1" s="30" t="s">
        <v>102</v>
      </c>
      <c r="J1" s="30" t="s">
        <v>103</v>
      </c>
      <c r="K1" s="30" t="s">
        <v>104</v>
      </c>
    </row>
    <row collapsed="false" customFormat="false" customHeight="false" hidden="false" ht="12.1" outlineLevel="0" r="2">
      <c r="A2" s="16" t="s">
        <v>27</v>
      </c>
      <c r="B2" s="16" t="s">
        <v>28</v>
      </c>
      <c r="C2" s="31" t="n">
        <v>43958</v>
      </c>
      <c r="D2" s="32" t="n">
        <v>44053</v>
      </c>
      <c r="E2" s="17" t="n">
        <v>740.0741</v>
      </c>
      <c r="F2" s="17" t="n">
        <v>856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27</v>
      </c>
      <c r="B3" s="16" t="s">
        <v>28</v>
      </c>
      <c r="C3" s="31" t="n">
        <v>43958</v>
      </c>
      <c r="D3" s="32" t="n">
        <v>44076</v>
      </c>
      <c r="E3" s="17" t="n">
        <v>740.0741</v>
      </c>
      <c r="F3" s="17" t="n">
        <v>929</v>
      </c>
      <c r="G3" s="17" t="n">
        <v>3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27</v>
      </c>
      <c r="B4" s="16" t="s">
        <v>28</v>
      </c>
      <c r="C4" s="31" t="n">
        <v>43958</v>
      </c>
      <c r="D4" s="32" t="n">
        <v>44145</v>
      </c>
      <c r="E4" s="17" t="n">
        <v>740.0741</v>
      </c>
      <c r="F4" s="17" t="n">
        <v>957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30</v>
      </c>
      <c r="B5" s="16" t="s">
        <v>31</v>
      </c>
      <c r="C5" s="31" t="n">
        <v>43958</v>
      </c>
      <c r="D5" s="32" t="n">
        <v>43977</v>
      </c>
      <c r="E5" s="17" t="n">
        <v>95.2579</v>
      </c>
      <c r="F5" s="17" t="n">
        <v>100.89</v>
      </c>
      <c r="G5" s="17" t="n">
        <v>13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30</v>
      </c>
      <c r="B6" s="16" t="s">
        <v>31</v>
      </c>
      <c r="C6" s="31" t="n">
        <v>43958</v>
      </c>
      <c r="D6" s="32" t="n">
        <v>44053</v>
      </c>
      <c r="E6" s="17" t="n">
        <v>95.2579</v>
      </c>
      <c r="F6" s="17" t="n">
        <v>111</v>
      </c>
      <c r="G6" s="17" t="n">
        <v>8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30</v>
      </c>
      <c r="B7" s="16" t="s">
        <v>31</v>
      </c>
      <c r="C7" s="31" t="n">
        <v>43958</v>
      </c>
      <c r="D7" s="32" t="n">
        <v>44145</v>
      </c>
      <c r="E7" s="17" t="n">
        <v>95.2579</v>
      </c>
      <c r="F7" s="17" t="n">
        <v>113.1</v>
      </c>
      <c r="G7" s="17" t="n">
        <v>14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30</v>
      </c>
      <c r="B8" s="16" t="s">
        <v>31</v>
      </c>
      <c r="C8" s="31" t="n">
        <v>43958</v>
      </c>
      <c r="D8" s="32" t="n">
        <v>44175</v>
      </c>
      <c r="E8" s="17" t="n">
        <v>95.2579</v>
      </c>
      <c r="F8" s="17" t="n">
        <v>121.7</v>
      </c>
      <c r="G8" s="17" t="n">
        <v>28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30</v>
      </c>
      <c r="B9" s="16" t="s">
        <v>31</v>
      </c>
      <c r="C9" s="31" t="n">
        <v>43958</v>
      </c>
      <c r="D9" s="32" t="n">
        <v>44175</v>
      </c>
      <c r="E9" s="17" t="n">
        <v>95.2595</v>
      </c>
      <c r="F9" s="17" t="n">
        <v>121.7</v>
      </c>
      <c r="G9" s="17" t="n">
        <v>5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30</v>
      </c>
      <c r="B10" s="16" t="s">
        <v>31</v>
      </c>
      <c r="C10" s="31" t="n">
        <v>43958</v>
      </c>
      <c r="D10" s="32" t="n">
        <v>44207</v>
      </c>
      <c r="E10" s="17" t="n">
        <v>95.2595</v>
      </c>
      <c r="F10" s="17" t="n">
        <v>133.1</v>
      </c>
      <c r="G10" s="17" t="n">
        <v>25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21</v>
      </c>
      <c r="B11" s="16" t="s">
        <v>22</v>
      </c>
      <c r="C11" s="31" t="n">
        <v>43958</v>
      </c>
      <c r="D11" s="32" t="n">
        <v>44076</v>
      </c>
      <c r="E11" s="17" t="n">
        <v>1211.7059</v>
      </c>
      <c r="F11" s="17" t="n">
        <v>1239.8</v>
      </c>
      <c r="G11" s="17" t="n">
        <v>9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21</v>
      </c>
      <c r="B12" s="16" t="s">
        <v>22</v>
      </c>
      <c r="C12" s="31" t="n">
        <v>43958</v>
      </c>
      <c r="D12" s="32" t="n">
        <v>44175</v>
      </c>
      <c r="E12" s="17" t="n">
        <v>1211.7059</v>
      </c>
      <c r="F12" s="17" t="n">
        <v>1261.8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24</v>
      </c>
      <c r="B13" s="16" t="s">
        <v>25</v>
      </c>
      <c r="C13" s="31" t="n">
        <v>43958</v>
      </c>
      <c r="D13" s="32" t="n">
        <v>44076</v>
      </c>
      <c r="E13" s="17" t="n">
        <v>752.975</v>
      </c>
      <c r="F13" s="17" t="n">
        <v>769.7</v>
      </c>
      <c r="G13" s="17" t="n">
        <v>8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24</v>
      </c>
      <c r="B14" s="16" t="s">
        <v>25</v>
      </c>
      <c r="C14" s="31" t="n">
        <v>43958</v>
      </c>
      <c r="D14" s="32" t="n">
        <v>44076</v>
      </c>
      <c r="E14" s="17" t="n">
        <v>753.0444</v>
      </c>
      <c r="F14" s="17" t="n">
        <v>769.7</v>
      </c>
      <c r="G14" s="17" t="n">
        <v>10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24</v>
      </c>
      <c r="B15" s="16" t="s">
        <v>25</v>
      </c>
      <c r="C15" s="31" t="n">
        <v>43958</v>
      </c>
      <c r="D15" s="32" t="n">
        <v>44114</v>
      </c>
      <c r="E15" s="17" t="n">
        <v>753.0444</v>
      </c>
      <c r="F15" s="17" t="n">
        <v>787.8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16</v>
      </c>
      <c r="B16" s="16" t="s">
        <v>18</v>
      </c>
      <c r="C16" s="31" t="n">
        <v>43958</v>
      </c>
      <c r="D16" s="32" t="n">
        <v>44053</v>
      </c>
      <c r="E16" s="17" t="n">
        <v>863.7</v>
      </c>
      <c r="F16" s="17" t="n">
        <v>1022.8</v>
      </c>
      <c r="G16" s="17" t="n">
        <v>4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16</v>
      </c>
      <c r="B17" s="16" t="s">
        <v>18</v>
      </c>
      <c r="C17" s="31" t="n">
        <v>43958</v>
      </c>
      <c r="D17" s="32" t="n">
        <v>44054</v>
      </c>
      <c r="E17" s="17" t="n">
        <v>863.7</v>
      </c>
      <c r="F17" s="17" t="n">
        <v>995.4</v>
      </c>
      <c r="G17" s="17" t="n">
        <v>2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16</v>
      </c>
      <c r="B18" s="16" t="s">
        <v>18</v>
      </c>
      <c r="C18" s="31" t="n">
        <v>43958</v>
      </c>
      <c r="D18" s="32" t="n">
        <v>44054</v>
      </c>
      <c r="E18" s="17" t="n">
        <v>863.7</v>
      </c>
      <c r="F18" s="17" t="n">
        <v>995.4</v>
      </c>
      <c r="G18" s="17" t="n">
        <v>23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2026-02-25T11:49:58.00Z</dcterms:created>
  <dc:creator>izi-invest.ru</dc:creator>
  <cp:revision>0</cp:revision>
</cp:coreProperties>
</file>